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autoCompressPictures="0"/>
  <xr:revisionPtr revIDLastSave="0" documentId="13_ncr:1_{F95E06CE-846A-4E5C-A707-B3A55F275B37}" xr6:coauthVersionLast="47" xr6:coauthVersionMax="47" xr10:uidLastSave="{00000000-0000-0000-0000-000000000000}"/>
  <bookViews>
    <workbookView xWindow="-120" yWindow="-120" windowWidth="29040" windowHeight="15720" tabRatio="788" activeTab="6" xr2:uid="{00000000-000D-0000-FFFF-FFFF00000000}"/>
  </bookViews>
  <sheets>
    <sheet name="1月" sheetId="14" r:id="rId1"/>
    <sheet name="2月" sheetId="15" r:id="rId2"/>
    <sheet name="3月" sheetId="16" r:id="rId3"/>
    <sheet name="4月" sheetId="17" r:id="rId4"/>
    <sheet name="5月" sheetId="18" r:id="rId5"/>
    <sheet name="6月" sheetId="19" r:id="rId6"/>
    <sheet name="7月" sheetId="20" r:id="rId7"/>
    <sheet name="8月" sheetId="21" r:id="rId8"/>
    <sheet name="9月" sheetId="22" r:id="rId9"/>
    <sheet name="10月" sheetId="23" r:id="rId10"/>
    <sheet name="11月" sheetId="24" r:id="rId11"/>
    <sheet name="12月" sheetId="25" r:id="rId12"/>
    <sheet name="Sheet1" sheetId="26" r:id="rId13"/>
  </sheets>
  <definedNames>
    <definedName name="_Hlk127347350" localSheetId="2">'3月'!$G$4</definedName>
    <definedName name="CalendarYear">'1月'!$K$3</definedName>
    <definedName name="ColumnTitleRegion1..H12.1">'1月'!$B$2</definedName>
    <definedName name="ColumnTitleRegion1..H12.10">'10月'!$B$2</definedName>
    <definedName name="ColumnTitleRegion1..H12.11">'11月'!$B$2</definedName>
    <definedName name="ColumnTitleRegion1..H12.12">'12月'!$B$2</definedName>
    <definedName name="ColumnTitleRegion1..H12.2">'2月'!$B$2</definedName>
    <definedName name="ColumnTitleRegion1..H12.3">'3月'!$B$2</definedName>
    <definedName name="ColumnTitleRegion1..H12.4">'4月'!$B$2</definedName>
    <definedName name="ColumnTitleRegion1..H12.5">'5月'!$B$2</definedName>
    <definedName name="ColumnTitleRegion1..H12.6">'6月'!$B$2</definedName>
    <definedName name="ColumnTitleRegion1..H12.7">'7月'!$B$2</definedName>
    <definedName name="ColumnTitleRegion1..H12.8">'8月'!$B$2</definedName>
    <definedName name="ColumnTitleRegion1..H12.9">'9月'!$B$2</definedName>
    <definedName name="ColumnTitleRegion2..C14.1">'1月'!$B$2</definedName>
    <definedName name="ColumnTitleRegion2..C14.10">'10月'!$B$2</definedName>
    <definedName name="ColumnTitleRegion2..C14.11">'11月'!$B$2</definedName>
    <definedName name="ColumnTitleRegion2..C14.12">'12月'!$B$2</definedName>
    <definedName name="ColumnTitleRegion2..C14.2">'2月'!$B$2</definedName>
    <definedName name="ColumnTitleRegion2..C14.3">'3月'!$B$2</definedName>
    <definedName name="ColumnTitleRegion2..C14.4">'4月'!$B$2</definedName>
    <definedName name="ColumnTitleRegion2..C14.5">'5月'!$B$2</definedName>
    <definedName name="ColumnTitleRegion2..C14.6">'6月'!$B$2</definedName>
    <definedName name="ColumnTitleRegion2..C14.7">'7月'!$B$2</definedName>
    <definedName name="ColumnTitleRegion2..C14.8">'8月'!$B$2</definedName>
    <definedName name="ColumnTitleRegion2..C14.9">'9月'!$B$2</definedName>
    <definedName name="DaysAndWeeks">{0,1,2,3,4,5,6} + {0;1;2;3;4;5}*7</definedName>
    <definedName name="_xlnm.Print_Area" localSheetId="0">'1月'!$A$1:$H$14</definedName>
    <definedName name="週の開始日">'1月'!$K$4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18" l="1"/>
  <c r="B1" i="14"/>
  <c r="B1" i="17"/>
  <c r="B1" i="19"/>
  <c r="B1" i="20"/>
  <c r="B1" i="21"/>
  <c r="B1" i="22"/>
  <c r="B1" i="23"/>
  <c r="B1" i="24"/>
  <c r="B1" i="25"/>
  <c r="B1" i="16"/>
  <c r="B1" i="15"/>
  <c r="B13" i="16" a="1"/>
  <c r="C13" i="16" s="1"/>
  <c r="B11" i="16" a="1"/>
  <c r="G11" i="16" s="1"/>
  <c r="B9" i="16" a="1"/>
  <c r="G9" i="16" s="1"/>
  <c r="B7" i="16" a="1"/>
  <c r="G7" i="16" s="1"/>
  <c r="B5" i="16" a="1"/>
  <c r="G5" i="16" s="1"/>
  <c r="B3" i="16" a="1"/>
  <c r="G3" i="16" s="1"/>
  <c r="G2" i="16" s="1"/>
  <c r="B2" i="16"/>
  <c r="B13" i="17" a="1"/>
  <c r="C13" i="17" s="1"/>
  <c r="B11" i="17" a="1"/>
  <c r="G11" i="17" s="1"/>
  <c r="B9" i="17" a="1"/>
  <c r="G9" i="17" s="1"/>
  <c r="B7" i="17" a="1"/>
  <c r="G7" i="17" s="1"/>
  <c r="B5" i="17" a="1"/>
  <c r="G5" i="17" s="1"/>
  <c r="B3" i="17" a="1"/>
  <c r="G3" i="17" s="1"/>
  <c r="G2" i="17" s="1"/>
  <c r="B2" i="17"/>
  <c r="B13" i="18" a="1"/>
  <c r="C13" i="18" s="1"/>
  <c r="B11" i="18" a="1"/>
  <c r="G11" i="18" s="1"/>
  <c r="B9" i="18" a="1"/>
  <c r="G9" i="18" s="1"/>
  <c r="B7" i="18" a="1"/>
  <c r="G7" i="18" s="1"/>
  <c r="B5" i="18" a="1"/>
  <c r="G5" i="18" s="1"/>
  <c r="B3" i="18" a="1"/>
  <c r="G3" i="18" s="1"/>
  <c r="G2" i="18" s="1"/>
  <c r="B2" i="18"/>
  <c r="B13" i="19" a="1"/>
  <c r="C13" i="19" s="1"/>
  <c r="B11" i="19" a="1"/>
  <c r="G11" i="19" s="1"/>
  <c r="B9" i="19" a="1"/>
  <c r="G9" i="19" s="1"/>
  <c r="B7" i="19" a="1"/>
  <c r="G7" i="19" s="1"/>
  <c r="B5" i="19" a="1"/>
  <c r="G5" i="19" s="1"/>
  <c r="B3" i="19" a="1"/>
  <c r="G3" i="19" s="1"/>
  <c r="G2" i="19" s="1"/>
  <c r="B2" i="19"/>
  <c r="B13" i="20" a="1"/>
  <c r="C13" i="20" s="1"/>
  <c r="B11" i="20" a="1"/>
  <c r="G11" i="20" s="1"/>
  <c r="B9" i="20" a="1"/>
  <c r="G9" i="20" s="1"/>
  <c r="B7" i="20" a="1"/>
  <c r="G7" i="20" s="1"/>
  <c r="B5" i="20" a="1"/>
  <c r="G5" i="20" s="1"/>
  <c r="B3" i="20" a="1"/>
  <c r="G3" i="20" s="1"/>
  <c r="G2" i="20" s="1"/>
  <c r="B2" i="20"/>
  <c r="B13" i="21" a="1"/>
  <c r="B11" i="21" a="1"/>
  <c r="E11" i="21" s="1"/>
  <c r="B9" i="21" a="1"/>
  <c r="E9" i="21" s="1"/>
  <c r="B7" i="21" a="1"/>
  <c r="E7" i="21" s="1"/>
  <c r="B5" i="21" a="1"/>
  <c r="E5" i="21" s="1"/>
  <c r="B3" i="21" a="1"/>
  <c r="E3" i="21" s="1"/>
  <c r="E2" i="21" s="1"/>
  <c r="B2" i="21"/>
  <c r="B13" i="22" a="1"/>
  <c r="B13" i="22" s="1"/>
  <c r="B11" i="22" a="1"/>
  <c r="G11" i="22" s="1"/>
  <c r="B9" i="22" a="1"/>
  <c r="G9" i="22" s="1"/>
  <c r="B7" i="22" a="1"/>
  <c r="G7" i="22" s="1"/>
  <c r="B5" i="22" a="1"/>
  <c r="C5" i="22" s="1"/>
  <c r="B3" i="22" a="1"/>
  <c r="G3" i="22" s="1"/>
  <c r="G2" i="22" s="1"/>
  <c r="B2" i="22"/>
  <c r="B13" i="23" a="1"/>
  <c r="B11" i="23" a="1"/>
  <c r="E11" i="23" s="1"/>
  <c r="B9" i="23" a="1"/>
  <c r="E9" i="23" s="1"/>
  <c r="B7" i="23" a="1"/>
  <c r="E7" i="23" s="1"/>
  <c r="B5" i="23" a="1"/>
  <c r="E5" i="23" s="1"/>
  <c r="B3" i="23" a="1"/>
  <c r="E3" i="23" s="1"/>
  <c r="E2" i="23" s="1"/>
  <c r="B2" i="23"/>
  <c r="B13" i="24" a="1"/>
  <c r="B13" i="24" s="1"/>
  <c r="B11" i="24" a="1"/>
  <c r="G11" i="24" s="1"/>
  <c r="B9" i="24" a="1"/>
  <c r="C9" i="24" s="1"/>
  <c r="B7" i="24" a="1"/>
  <c r="B5" i="24" a="1"/>
  <c r="B3" i="24" a="1"/>
  <c r="B2" i="24"/>
  <c r="B13" i="25" a="1"/>
  <c r="B13" i="25" s="1"/>
  <c r="B11" i="25" a="1"/>
  <c r="G11" i="25" s="1"/>
  <c r="B9" i="25" a="1"/>
  <c r="C9" i="25" s="1"/>
  <c r="B7" i="25" a="1"/>
  <c r="G7" i="25" s="1"/>
  <c r="B5" i="25" a="1"/>
  <c r="G5" i="25" s="1"/>
  <c r="B3" i="25" a="1"/>
  <c r="G3" i="25" s="1"/>
  <c r="G2" i="25" s="1"/>
  <c r="B2" i="25"/>
  <c r="B13" i="14" a="1"/>
  <c r="B13" i="14" s="1"/>
  <c r="B11" i="14" a="1"/>
  <c r="B9" i="14" a="1"/>
  <c r="B7" i="14" a="1"/>
  <c r="B5" i="14" a="1"/>
  <c r="B3" i="14" a="1"/>
  <c r="B13" i="15" a="1"/>
  <c r="C13" i="15" s="1"/>
  <c r="B11" i="15" a="1"/>
  <c r="H11" i="15" s="1"/>
  <c r="B9" i="15" a="1"/>
  <c r="H9" i="15" s="1"/>
  <c r="B7" i="15" a="1"/>
  <c r="H7" i="15" s="1"/>
  <c r="B5" i="15" a="1"/>
  <c r="H5" i="15" s="1"/>
  <c r="B3" i="15" a="1"/>
  <c r="H3" i="15" s="1"/>
  <c r="H2" i="15" s="1"/>
  <c r="B2" i="15"/>
  <c r="F5" i="18" l="1"/>
  <c r="H9" i="17"/>
  <c r="D7" i="19"/>
  <c r="F11" i="19"/>
  <c r="F7" i="19"/>
  <c r="H11" i="18"/>
  <c r="F3" i="16"/>
  <c r="F2" i="16" s="1"/>
  <c r="F5" i="17"/>
  <c r="H5" i="17"/>
  <c r="F3" i="17"/>
  <c r="F2" i="17" s="1"/>
  <c r="H7" i="18"/>
  <c r="B7" i="16"/>
  <c r="B7" i="19"/>
  <c r="H5" i="18"/>
  <c r="D7" i="18"/>
  <c r="H3" i="16"/>
  <c r="H2" i="16" s="1"/>
  <c r="H9" i="20"/>
  <c r="C3" i="22"/>
  <c r="C2" i="22" s="1"/>
  <c r="F7" i="18"/>
  <c r="D5" i="17"/>
  <c r="H9" i="18"/>
  <c r="D7" i="16"/>
  <c r="F7" i="16"/>
  <c r="B7" i="18"/>
  <c r="H3" i="19"/>
  <c r="H2" i="19" s="1"/>
  <c r="F11" i="18"/>
  <c r="C7" i="25"/>
  <c r="F3" i="19"/>
  <c r="F2" i="19" s="1"/>
  <c r="C11" i="22"/>
  <c r="D5" i="18"/>
  <c r="B9" i="16"/>
  <c r="D9" i="16"/>
  <c r="C13" i="22"/>
  <c r="B5" i="16"/>
  <c r="G9" i="25"/>
  <c r="G9" i="24"/>
  <c r="G5" i="22"/>
  <c r="F11" i="20"/>
  <c r="D5" i="19"/>
  <c r="H9" i="19"/>
  <c r="F3" i="18"/>
  <c r="F2" i="18" s="1"/>
  <c r="B7" i="17"/>
  <c r="F11" i="17"/>
  <c r="D5" i="16"/>
  <c r="H9" i="16"/>
  <c r="D3" i="18"/>
  <c r="D2" i="18" s="1"/>
  <c r="H11" i="20"/>
  <c r="F5" i="19"/>
  <c r="H3" i="18"/>
  <c r="H2" i="18" s="1"/>
  <c r="B9" i="18"/>
  <c r="D7" i="17"/>
  <c r="H11" i="17"/>
  <c r="F5" i="16"/>
  <c r="F9" i="16"/>
  <c r="C3" i="25"/>
  <c r="C2" i="25" s="1"/>
  <c r="C11" i="25"/>
  <c r="C11" i="24"/>
  <c r="C7" i="22"/>
  <c r="H5" i="19"/>
  <c r="B11" i="19"/>
  <c r="D9" i="18"/>
  <c r="B3" i="17"/>
  <c r="F7" i="17"/>
  <c r="H5" i="16"/>
  <c r="B11" i="16"/>
  <c r="B13" i="20"/>
  <c r="D11" i="19"/>
  <c r="B5" i="18"/>
  <c r="F9" i="18"/>
  <c r="D3" i="17"/>
  <c r="D2" i="17" s="1"/>
  <c r="H7" i="17"/>
  <c r="B13" i="17"/>
  <c r="D11" i="16"/>
  <c r="F11" i="16"/>
  <c r="B11" i="17"/>
  <c r="D11" i="17"/>
  <c r="C5" i="25"/>
  <c r="C13" i="25"/>
  <c r="C13" i="24"/>
  <c r="C9" i="22"/>
  <c r="B9" i="20"/>
  <c r="H11" i="19"/>
  <c r="H3" i="17"/>
  <c r="H2" i="17" s="1"/>
  <c r="B9" i="17"/>
  <c r="H11" i="16"/>
  <c r="D9" i="19"/>
  <c r="B3" i="18"/>
  <c r="B11" i="18"/>
  <c r="B9" i="19"/>
  <c r="B11" i="20"/>
  <c r="D11" i="20"/>
  <c r="B5" i="19"/>
  <c r="F9" i="19"/>
  <c r="B13" i="18"/>
  <c r="D9" i="20"/>
  <c r="B3" i="19"/>
  <c r="D9" i="17"/>
  <c r="B3" i="16"/>
  <c r="F9" i="20"/>
  <c r="D3" i="19"/>
  <c r="D2" i="19" s="1"/>
  <c r="H7" i="19"/>
  <c r="B13" i="19"/>
  <c r="D11" i="18"/>
  <c r="B5" i="17"/>
  <c r="F9" i="17"/>
  <c r="D3" i="16"/>
  <c r="D2" i="16" s="1"/>
  <c r="H7" i="16"/>
  <c r="B13" i="16"/>
  <c r="C3" i="15"/>
  <c r="C2" i="15" s="1"/>
  <c r="E3" i="15"/>
  <c r="E2" i="15" s="1"/>
  <c r="G3" i="15"/>
  <c r="G2" i="15" s="1"/>
  <c r="C5" i="15"/>
  <c r="E5" i="15"/>
  <c r="G5" i="15"/>
  <c r="C7" i="15"/>
  <c r="E7" i="15"/>
  <c r="G7" i="15"/>
  <c r="C9" i="15"/>
  <c r="E9" i="15"/>
  <c r="G9" i="15"/>
  <c r="C11" i="15"/>
  <c r="E11" i="15"/>
  <c r="G11" i="15"/>
  <c r="H3" i="14"/>
  <c r="H2" i="14" s="1"/>
  <c r="F3" i="14"/>
  <c r="F2" i="14" s="1"/>
  <c r="D3" i="14"/>
  <c r="D2" i="14" s="1"/>
  <c r="B3" i="14"/>
  <c r="E3" i="14"/>
  <c r="E2" i="14" s="1"/>
  <c r="H5" i="14"/>
  <c r="F5" i="14"/>
  <c r="D5" i="14"/>
  <c r="B5" i="14"/>
  <c r="E5" i="14"/>
  <c r="H7" i="14"/>
  <c r="F7" i="14"/>
  <c r="D7" i="14"/>
  <c r="B7" i="14"/>
  <c r="E7" i="14"/>
  <c r="H9" i="14"/>
  <c r="F9" i="14"/>
  <c r="D9" i="14"/>
  <c r="B9" i="14"/>
  <c r="E9" i="14"/>
  <c r="H11" i="14"/>
  <c r="F11" i="14"/>
  <c r="D11" i="14"/>
  <c r="B11" i="14"/>
  <c r="E11" i="14"/>
  <c r="H3" i="24"/>
  <c r="H2" i="24" s="1"/>
  <c r="F3" i="24"/>
  <c r="F2" i="24" s="1"/>
  <c r="D3" i="24"/>
  <c r="D2" i="24" s="1"/>
  <c r="B3" i="24"/>
  <c r="E3" i="24"/>
  <c r="E2" i="24" s="1"/>
  <c r="H5" i="24"/>
  <c r="F5" i="24"/>
  <c r="D5" i="24"/>
  <c r="B5" i="24"/>
  <c r="E5" i="24"/>
  <c r="H7" i="24"/>
  <c r="F7" i="24"/>
  <c r="D7" i="24"/>
  <c r="B7" i="24"/>
  <c r="E7" i="24"/>
  <c r="B3" i="15"/>
  <c r="D3" i="15"/>
  <c r="D2" i="15" s="1"/>
  <c r="F3" i="15"/>
  <c r="F2" i="15" s="1"/>
  <c r="B5" i="15"/>
  <c r="D5" i="15"/>
  <c r="F5" i="15"/>
  <c r="B7" i="15"/>
  <c r="D7" i="15"/>
  <c r="F7" i="15"/>
  <c r="B9" i="15"/>
  <c r="D9" i="15"/>
  <c r="F9" i="15"/>
  <c r="B11" i="15"/>
  <c r="D11" i="15"/>
  <c r="F11" i="15"/>
  <c r="B13" i="15"/>
  <c r="C3" i="14"/>
  <c r="C2" i="14" s="1"/>
  <c r="G3" i="14"/>
  <c r="G2" i="14" s="1"/>
  <c r="C5" i="14"/>
  <c r="G5" i="14"/>
  <c r="C7" i="14"/>
  <c r="G7" i="14"/>
  <c r="C9" i="14"/>
  <c r="G9" i="14"/>
  <c r="C11" i="14"/>
  <c r="G11" i="14"/>
  <c r="C13" i="14"/>
  <c r="H3" i="25"/>
  <c r="H2" i="25" s="1"/>
  <c r="F3" i="25"/>
  <c r="F2" i="25" s="1"/>
  <c r="D3" i="25"/>
  <c r="D2" i="25" s="1"/>
  <c r="B3" i="25"/>
  <c r="E3" i="25"/>
  <c r="E2" i="25" s="1"/>
  <c r="H5" i="25"/>
  <c r="F5" i="25"/>
  <c r="D5" i="25"/>
  <c r="B5" i="25"/>
  <c r="E5" i="25"/>
  <c r="H7" i="25"/>
  <c r="F7" i="25"/>
  <c r="D7" i="25"/>
  <c r="B7" i="25"/>
  <c r="E7" i="25"/>
  <c r="H9" i="25"/>
  <c r="F9" i="25"/>
  <c r="D9" i="25"/>
  <c r="B9" i="25"/>
  <c r="E9" i="25"/>
  <c r="H11" i="25"/>
  <c r="F11" i="25"/>
  <c r="D11" i="25"/>
  <c r="B11" i="25"/>
  <c r="E11" i="25"/>
  <c r="C3" i="24"/>
  <c r="C2" i="24" s="1"/>
  <c r="G3" i="24"/>
  <c r="G2" i="24" s="1"/>
  <c r="C5" i="24"/>
  <c r="G5" i="24"/>
  <c r="C7" i="24"/>
  <c r="G7" i="24"/>
  <c r="H3" i="23"/>
  <c r="H2" i="23" s="1"/>
  <c r="F3" i="23"/>
  <c r="F2" i="23" s="1"/>
  <c r="D3" i="23"/>
  <c r="D2" i="23" s="1"/>
  <c r="B3" i="23"/>
  <c r="G3" i="23"/>
  <c r="G2" i="23" s="1"/>
  <c r="C3" i="23"/>
  <c r="C2" i="23" s="1"/>
  <c r="H5" i="23"/>
  <c r="F5" i="23"/>
  <c r="D5" i="23"/>
  <c r="B5" i="23"/>
  <c r="G5" i="23"/>
  <c r="C5" i="23"/>
  <c r="H7" i="23"/>
  <c r="F7" i="23"/>
  <c r="D7" i="23"/>
  <c r="B7" i="23"/>
  <c r="G7" i="23"/>
  <c r="C7" i="23"/>
  <c r="H9" i="23"/>
  <c r="F9" i="23"/>
  <c r="D9" i="23"/>
  <c r="B9" i="23"/>
  <c r="G9" i="23"/>
  <c r="C9" i="23"/>
  <c r="H11" i="23"/>
  <c r="F11" i="23"/>
  <c r="D11" i="23"/>
  <c r="B11" i="23"/>
  <c r="G11" i="23"/>
  <c r="C11" i="23"/>
  <c r="B13" i="23"/>
  <c r="C13" i="23"/>
  <c r="H3" i="21"/>
  <c r="H2" i="21" s="1"/>
  <c r="F3" i="21"/>
  <c r="F2" i="21" s="1"/>
  <c r="D3" i="21"/>
  <c r="D2" i="21" s="1"/>
  <c r="B3" i="21"/>
  <c r="G3" i="21"/>
  <c r="G2" i="21" s="1"/>
  <c r="C3" i="21"/>
  <c r="C2" i="21" s="1"/>
  <c r="H5" i="21"/>
  <c r="F5" i="21"/>
  <c r="D5" i="21"/>
  <c r="B5" i="21"/>
  <c r="G5" i="21"/>
  <c r="C5" i="21"/>
  <c r="H7" i="21"/>
  <c r="F7" i="21"/>
  <c r="D7" i="21"/>
  <c r="B7" i="21"/>
  <c r="G7" i="21"/>
  <c r="C7" i="21"/>
  <c r="H9" i="21"/>
  <c r="F9" i="21"/>
  <c r="D9" i="21"/>
  <c r="B9" i="21"/>
  <c r="G9" i="21"/>
  <c r="C9" i="21"/>
  <c r="H11" i="21"/>
  <c r="F11" i="21"/>
  <c r="D11" i="21"/>
  <c r="B11" i="21"/>
  <c r="G11" i="21"/>
  <c r="C11" i="21"/>
  <c r="B13" i="21"/>
  <c r="C13" i="21"/>
  <c r="H9" i="24"/>
  <c r="F9" i="24"/>
  <c r="D9" i="24"/>
  <c r="B9" i="24"/>
  <c r="E9" i="24"/>
  <c r="H11" i="24"/>
  <c r="F11" i="24"/>
  <c r="D11" i="24"/>
  <c r="B11" i="24"/>
  <c r="E11" i="24"/>
  <c r="H3" i="22"/>
  <c r="H2" i="22" s="1"/>
  <c r="F3" i="22"/>
  <c r="F2" i="22" s="1"/>
  <c r="D3" i="22"/>
  <c r="D2" i="22" s="1"/>
  <c r="B3" i="22"/>
  <c r="E3" i="22"/>
  <c r="E2" i="22" s="1"/>
  <c r="H5" i="22"/>
  <c r="F5" i="22"/>
  <c r="D5" i="22"/>
  <c r="B5" i="22"/>
  <c r="E5" i="22"/>
  <c r="H7" i="22"/>
  <c r="F7" i="22"/>
  <c r="D7" i="22"/>
  <c r="B7" i="22"/>
  <c r="E7" i="22"/>
  <c r="H9" i="22"/>
  <c r="F9" i="22"/>
  <c r="D9" i="22"/>
  <c r="B9" i="22"/>
  <c r="E9" i="22"/>
  <c r="H11" i="22"/>
  <c r="F11" i="22"/>
  <c r="D11" i="22"/>
  <c r="B11" i="22"/>
  <c r="E11" i="22"/>
  <c r="B3" i="20"/>
  <c r="D3" i="20"/>
  <c r="D2" i="20" s="1"/>
  <c r="F3" i="20"/>
  <c r="F2" i="20" s="1"/>
  <c r="H3" i="20"/>
  <c r="H2" i="20" s="1"/>
  <c r="B5" i="20"/>
  <c r="D5" i="20"/>
  <c r="F5" i="20"/>
  <c r="H5" i="20"/>
  <c r="B7" i="20"/>
  <c r="D7" i="20"/>
  <c r="F7" i="20"/>
  <c r="H7" i="20"/>
  <c r="C3" i="20"/>
  <c r="C2" i="20" s="1"/>
  <c r="E3" i="20"/>
  <c r="E2" i="20" s="1"/>
  <c r="C5" i="20"/>
  <c r="E5" i="20"/>
  <c r="C7" i="20"/>
  <c r="E7" i="20"/>
  <c r="C9" i="20"/>
  <c r="E9" i="20"/>
  <c r="C11" i="20"/>
  <c r="E11" i="20"/>
  <c r="C3" i="19"/>
  <c r="C2" i="19" s="1"/>
  <c r="E3" i="19"/>
  <c r="E2" i="19" s="1"/>
  <c r="C5" i="19"/>
  <c r="E5" i="19"/>
  <c r="C7" i="19"/>
  <c r="E7" i="19"/>
  <c r="C9" i="19"/>
  <c r="E9" i="19"/>
  <c r="C11" i="19"/>
  <c r="E11" i="19"/>
  <c r="C3" i="18"/>
  <c r="C2" i="18" s="1"/>
  <c r="E3" i="18"/>
  <c r="E2" i="18" s="1"/>
  <c r="C5" i="18"/>
  <c r="E5" i="18"/>
  <c r="C7" i="18"/>
  <c r="E7" i="18"/>
  <c r="C9" i="18"/>
  <c r="E9" i="18"/>
  <c r="C11" i="18"/>
  <c r="E11" i="18"/>
  <c r="C3" i="17"/>
  <c r="C2" i="17" s="1"/>
  <c r="E3" i="17"/>
  <c r="E2" i="17" s="1"/>
  <c r="C5" i="17"/>
  <c r="E5" i="17"/>
  <c r="C7" i="17"/>
  <c r="E7" i="17"/>
  <c r="C9" i="17"/>
  <c r="E9" i="17"/>
  <c r="C11" i="17"/>
  <c r="E11" i="17"/>
  <c r="C3" i="16"/>
  <c r="C2" i="16" s="1"/>
  <c r="E3" i="16"/>
  <c r="E2" i="16" s="1"/>
  <c r="C5" i="16"/>
  <c r="E5" i="16"/>
  <c r="C7" i="16"/>
  <c r="E7" i="16"/>
  <c r="C9" i="16"/>
  <c r="E9" i="16"/>
  <c r="C11" i="16"/>
  <c r="E11" i="16"/>
  <c r="B2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4" authorId="0" shapeId="0" xr:uid="{A191F90A-64EE-4294-ADDF-66BE979FE8E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作成者:
</t>
        </r>
      </text>
    </comment>
  </commentList>
</comments>
</file>

<file path=xl/sharedStrings.xml><?xml version="1.0" encoding="utf-8"?>
<sst xmlns="http://schemas.openxmlformats.org/spreadsheetml/2006/main" count="118" uniqueCount="111">
  <si>
    <t>メモ</t>
  </si>
  <si>
    <t>予定表の設定</t>
  </si>
  <si>
    <t>年</t>
  </si>
  <si>
    <t>週の始まり</t>
  </si>
  <si>
    <t>日曜日</t>
  </si>
  <si>
    <t>溶接競技会</t>
    <rPh sb="0" eb="5">
      <t>ヨウセツキョウギカイ</t>
    </rPh>
    <phoneticPr fontId="33"/>
  </si>
  <si>
    <t>仕事始め</t>
    <rPh sb="0" eb="2">
      <t>ｼｺﾞﾄ</t>
    </rPh>
    <rPh sb="2" eb="3">
      <t>ﾊｼﾞ</t>
    </rPh>
    <phoneticPr fontId="1" type="noConversion"/>
  </si>
  <si>
    <t>講習会準備</t>
    <rPh sb="0" eb="3">
      <t>コウシュウカイ</t>
    </rPh>
    <rPh sb="3" eb="5">
      <t>ジュンビ</t>
    </rPh>
    <phoneticPr fontId="33"/>
  </si>
  <si>
    <t>鉄骨製作管理技術者講習会・2級</t>
    <rPh sb="0" eb="2">
      <t>テッコツ</t>
    </rPh>
    <rPh sb="2" eb="6">
      <t>セイサクカンリ</t>
    </rPh>
    <rPh sb="6" eb="9">
      <t>ギジュツシャ</t>
    </rPh>
    <rPh sb="9" eb="12">
      <t>コウシュウカイ</t>
    </rPh>
    <rPh sb="14" eb="15">
      <t>キュウ</t>
    </rPh>
    <phoneticPr fontId="33"/>
  </si>
  <si>
    <t>鉄骨製作管理技術者講習会・2級</t>
    <rPh sb="14" eb="15">
      <t>キュウ</t>
    </rPh>
    <phoneticPr fontId="33"/>
  </si>
  <si>
    <t>鉄骨製作管理技術者講習会・1級</t>
    <rPh sb="14" eb="15">
      <t>キュウ</t>
    </rPh>
    <phoneticPr fontId="33"/>
  </si>
  <si>
    <t>鉄構交流コンペ</t>
    <rPh sb="0" eb="2">
      <t>テッコウ</t>
    </rPh>
    <rPh sb="2" eb="4">
      <t>コウリュウ</t>
    </rPh>
    <phoneticPr fontId="33"/>
  </si>
  <si>
    <t>仕事納め</t>
    <rPh sb="0" eb="2">
      <t>シゴト</t>
    </rPh>
    <rPh sb="2" eb="3">
      <t>オサ</t>
    </rPh>
    <phoneticPr fontId="33"/>
  </si>
  <si>
    <t>メモ</t>
    <phoneticPr fontId="33"/>
  </si>
  <si>
    <t>鉄骨製作管理技術者試験・申込締め切り</t>
    <rPh sb="9" eb="11">
      <t>シケン</t>
    </rPh>
    <rPh sb="12" eb="14">
      <t>モウシコミ</t>
    </rPh>
    <rPh sb="14" eb="15">
      <t>シ</t>
    </rPh>
    <rPh sb="16" eb="17">
      <t>キ</t>
    </rPh>
    <phoneticPr fontId="33"/>
  </si>
  <si>
    <t>海の日</t>
    <rPh sb="0" eb="1">
      <t>ウミ</t>
    </rPh>
    <rPh sb="2" eb="3">
      <t>ヒ</t>
    </rPh>
    <phoneticPr fontId="33"/>
  </si>
  <si>
    <t>スポーツの日</t>
    <rPh sb="5" eb="6">
      <t>ヒ</t>
    </rPh>
    <phoneticPr fontId="33"/>
  </si>
  <si>
    <t>お盆休みは土日以外３日間</t>
    <rPh sb="1" eb="3">
      <t>ボンヤス</t>
    </rPh>
    <rPh sb="5" eb="7">
      <t>ドニチ</t>
    </rPh>
    <rPh sb="7" eb="9">
      <t>イガイ</t>
    </rPh>
    <rPh sb="10" eb="11">
      <t>ニチ</t>
    </rPh>
    <rPh sb="11" eb="12">
      <t>カン</t>
    </rPh>
    <phoneticPr fontId="33"/>
  </si>
  <si>
    <t>お盆休み</t>
  </si>
  <si>
    <r>
      <t>19：00：</t>
    </r>
    <r>
      <rPr>
        <b/>
        <sz val="11"/>
        <color rgb="FFFF0000"/>
        <rFont val="Meiryo UI"/>
        <family val="3"/>
        <charset val="128"/>
      </rPr>
      <t>京都西支部会</t>
    </r>
    <phoneticPr fontId="33"/>
  </si>
  <si>
    <r>
      <t>18：00：</t>
    </r>
    <r>
      <rPr>
        <b/>
        <sz val="11"/>
        <color rgb="FFFF0000"/>
        <rFont val="Meiryo UI"/>
        <family val="3"/>
        <charset val="128"/>
      </rPr>
      <t>京都東支部会</t>
    </r>
    <phoneticPr fontId="33"/>
  </si>
  <si>
    <t>理事会　　　　　　　　　委員会</t>
    <rPh sb="0" eb="3">
      <t>リジカイ</t>
    </rPh>
    <rPh sb="12" eb="15">
      <t>イインカイ</t>
    </rPh>
    <phoneticPr fontId="33"/>
  </si>
  <si>
    <t>青年部忘年会</t>
    <rPh sb="0" eb="3">
      <t>セイネンブ</t>
    </rPh>
    <rPh sb="3" eb="6">
      <t>ボウネンカイ</t>
    </rPh>
    <phoneticPr fontId="33"/>
  </si>
  <si>
    <t>メモ　　工場サポート</t>
    <rPh sb="4" eb="6">
      <t>コウジョウ</t>
    </rPh>
    <phoneticPr fontId="33"/>
  </si>
  <si>
    <r>
      <rPr>
        <b/>
        <sz val="11"/>
        <color theme="1" tint="0.24994659260841701"/>
        <rFont val="Meiryo UI"/>
        <family val="3"/>
        <charset val="128"/>
      </rPr>
      <t>メモ</t>
    </r>
    <r>
      <rPr>
        <sz val="11"/>
        <color theme="1" tint="0.24994659260841701"/>
        <rFont val="Meiryo UI"/>
        <family val="3"/>
        <charset val="128"/>
      </rPr>
      <t>　　　後期性能評価申請　　　10/1～10/31　　　　　　　　　　　　　　　　　　　　　　　　　　　　　　　　　　　　　　　　　　　　　　　　　　　　　　　　　　　　　　　　　　　　　　　　　　　　　　　　　　　　</t>
    </r>
    <rPh sb="7" eb="13">
      <t>セイノウヒョウカシンセイ</t>
    </rPh>
    <phoneticPr fontId="33"/>
  </si>
  <si>
    <t>京都市陳情</t>
    <rPh sb="0" eb="3">
      <t>キョウトシ</t>
    </rPh>
    <rPh sb="3" eb="5">
      <t>チンジョウ</t>
    </rPh>
    <phoneticPr fontId="33"/>
  </si>
  <si>
    <t>各都道府県青年部会との意見交換会・懇親会/　西支部会</t>
    <rPh sb="22" eb="26">
      <t>ニシシブカイ</t>
    </rPh>
    <phoneticPr fontId="33"/>
  </si>
  <si>
    <t>青年部役員会/　　　　　　全国理事長会</t>
    <rPh sb="0" eb="3">
      <t>ｾｲﾈﾝﾌﾞ</t>
    </rPh>
    <rPh sb="3" eb="6">
      <t>ﾔｸｲﾝｶｲ</t>
    </rPh>
    <rPh sb="13" eb="15">
      <t>ｾﾞﾝｺｸ</t>
    </rPh>
    <rPh sb="15" eb="19">
      <t>ﾘｼﾞﾁｮｳｶｲ</t>
    </rPh>
    <phoneticPr fontId="1" type="noConversion"/>
  </si>
  <si>
    <t>人づくり研修2025　　　　ホテルマイステイズ新大阪</t>
    <rPh sb="0" eb="1">
      <t>ヒト</t>
    </rPh>
    <rPh sb="4" eb="6">
      <t>ケンシュウ</t>
    </rPh>
    <rPh sb="23" eb="26">
      <t>シンオオサカ</t>
    </rPh>
    <phoneticPr fontId="33"/>
  </si>
  <si>
    <r>
      <t>　　　　　　　　　　　　　　　　　　　　　　　　　　　　　　　　　　　　　　　　　　　　　</t>
    </r>
    <r>
      <rPr>
        <sz val="11"/>
        <color theme="1" tint="0.34998626667073579"/>
        <rFont val="Meiryo UI"/>
        <family val="3"/>
        <charset val="128"/>
      </rPr>
      <t>　　　　　　　　　　　　　　　　　　　　　　　　　　年末年始休暇　　1/4まで</t>
    </r>
    <phoneticPr fontId="33"/>
  </si>
  <si>
    <t>溶接協会運営委員会  14:00～</t>
    <rPh sb="0" eb="4">
      <t>ﾖｳｾﾂｷｮｳｶｲ</t>
    </rPh>
    <rPh sb="4" eb="9">
      <t>ｳﾝｴｲｲｲﾝｶｲ</t>
    </rPh>
    <phoneticPr fontId="1" type="noConversion"/>
  </si>
  <si>
    <t>人づくり研修2025　</t>
  </si>
  <si>
    <t>12：00～建築産連・　祝賀会　　　　　　　　　　13：00～四役会</t>
    <rPh sb="6" eb="8">
      <t>ｹﾝﾁｸ</t>
    </rPh>
    <rPh sb="8" eb="9">
      <t>ｻﾝ</t>
    </rPh>
    <rPh sb="9" eb="10">
      <t>ﾚﾝ</t>
    </rPh>
    <rPh sb="12" eb="14">
      <t>ｼｭｸｶﾞ</t>
    </rPh>
    <rPh sb="14" eb="15">
      <t>ｶｲ</t>
    </rPh>
    <rPh sb="31" eb="34">
      <t>ﾖﾝﾔｸｶｲ</t>
    </rPh>
    <phoneticPr fontId="1" type="noConversion"/>
  </si>
  <si>
    <t>　　　　　　　　　　　　　　　　　　　　　　　　　　　　　　　　　　　　　　　　　　　　　　　　　　　　　　　　　　</t>
    <phoneticPr fontId="1" type="noConversion"/>
  </si>
  <si>
    <t>　</t>
    <phoneticPr fontId="1" type="noConversion"/>
  </si>
  <si>
    <t>16：30～理事会　　　18：00～新年会　　　東華菜館</t>
    <rPh sb="6" eb="9">
      <t>ﾘｼﾞｶｲ</t>
    </rPh>
    <rPh sb="18" eb="21">
      <t>ｼﾝﾈﾝｶｲ</t>
    </rPh>
    <rPh sb="24" eb="28">
      <t>ﾄｳｶｻｲｶﾝ</t>
    </rPh>
    <phoneticPr fontId="1" type="noConversion"/>
  </si>
  <si>
    <t>2/3　　14：00～AW合同受験事前説明会　　　　　　　　　2/3　　15：00～性能評価説明会　　　　　　　　　  リノホール７F</t>
    <rPh sb="13" eb="17">
      <t>ｺﾞｳﾄﾞｳｼﾞｭｹﾝ</t>
    </rPh>
    <rPh sb="17" eb="22">
      <t>ｼﾞｾﾞﾝｾﾂﾒｲｶｲ</t>
    </rPh>
    <phoneticPr fontId="1" type="noConversion"/>
  </si>
  <si>
    <t>溶接競技会関西大会</t>
    <rPh sb="0" eb="2">
      <t>ヨウセツ</t>
    </rPh>
    <rPh sb="2" eb="5">
      <t>キョウギカイ</t>
    </rPh>
    <rPh sb="5" eb="7">
      <t>カンサイ</t>
    </rPh>
    <rPh sb="7" eb="9">
      <t>タイカイ</t>
    </rPh>
    <phoneticPr fontId="33"/>
  </si>
  <si>
    <t>溶接競技会全国大会</t>
    <rPh sb="0" eb="4">
      <t>ヨウセツキョウギ</t>
    </rPh>
    <rPh sb="4" eb="5">
      <t>カイ</t>
    </rPh>
    <rPh sb="5" eb="7">
      <t>ゼンコク</t>
    </rPh>
    <rPh sb="7" eb="9">
      <t>タイカイ</t>
    </rPh>
    <phoneticPr fontId="33"/>
  </si>
  <si>
    <t>近畿事務局長会議</t>
    <rPh sb="0" eb="2">
      <t>キンキ</t>
    </rPh>
    <rPh sb="2" eb="5">
      <t>ジムキョク</t>
    </rPh>
    <rPh sb="5" eb="6">
      <t>チョウ</t>
    </rPh>
    <rPh sb="6" eb="8">
      <t>カイギ</t>
    </rPh>
    <phoneticPr fontId="33"/>
  </si>
  <si>
    <t>全青会全国大会</t>
    <rPh sb="0" eb="1">
      <t>ゼン</t>
    </rPh>
    <rPh sb="1" eb="2">
      <t>アオ</t>
    </rPh>
    <rPh sb="2" eb="3">
      <t>カイ</t>
    </rPh>
    <rPh sb="3" eb="5">
      <t>ゼンコク</t>
    </rPh>
    <rPh sb="5" eb="7">
      <t>タイカイ</t>
    </rPh>
    <phoneticPr fontId="33"/>
  </si>
  <si>
    <t>第４回近畿支部会　　13：30～</t>
    <rPh sb="0" eb="1">
      <t>ダイ</t>
    </rPh>
    <rPh sb="2" eb="3">
      <t>カイ</t>
    </rPh>
    <rPh sb="3" eb="5">
      <t>キンキ</t>
    </rPh>
    <rPh sb="5" eb="8">
      <t>シブカイ</t>
    </rPh>
    <phoneticPr fontId="33"/>
  </si>
  <si>
    <t>青年部役員会/         　溶接協会運営委員会  14:00～</t>
    <rPh sb="0" eb="3">
      <t>セイネンブ</t>
    </rPh>
    <rPh sb="3" eb="6">
      <t>ヤクインカイ</t>
    </rPh>
    <phoneticPr fontId="33"/>
  </si>
  <si>
    <t>四役会14：00～</t>
    <rPh sb="0" eb="3">
      <t>ヨンヤクカイ</t>
    </rPh>
    <phoneticPr fontId="33"/>
  </si>
  <si>
    <t>役員会14：00～　　　　リノホール</t>
    <rPh sb="0" eb="3">
      <t>ヤクインカイ</t>
    </rPh>
    <phoneticPr fontId="33"/>
  </si>
  <si>
    <t>全鉄評勉強会</t>
    <rPh sb="3" eb="6">
      <t>ベンキョウカイ</t>
    </rPh>
    <phoneticPr fontId="33"/>
  </si>
  <si>
    <t>14時～AW合同受験　説明会　　　　　　　　　　　15時～性能評価説明会</t>
    <rPh sb="2" eb="3">
      <t>ジ</t>
    </rPh>
    <rPh sb="6" eb="8">
      <t>ゴウドウ</t>
    </rPh>
    <rPh sb="8" eb="10">
      <t>ジュケン</t>
    </rPh>
    <rPh sb="11" eb="14">
      <t>セツメイカイ</t>
    </rPh>
    <rPh sb="27" eb="28">
      <t>ジ</t>
    </rPh>
    <rPh sb="29" eb="33">
      <t>セイノウヒョウカ</t>
    </rPh>
    <rPh sb="33" eb="36">
      <t>セツメイカイ</t>
    </rPh>
    <phoneticPr fontId="33"/>
  </si>
  <si>
    <t>全国R・Jグレード部会幹事会（リモート会議）</t>
    <rPh sb="11" eb="14">
      <t>カンジカイ</t>
    </rPh>
    <rPh sb="19" eb="21">
      <t>カイギ</t>
    </rPh>
    <phoneticPr fontId="33"/>
  </si>
  <si>
    <t>3/4　四役会　　　　　3/11　役員会　</t>
    <rPh sb="4" eb="7">
      <t>ヨンヤクカイ</t>
    </rPh>
    <rPh sb="17" eb="20">
      <t>ヤクインカイ</t>
    </rPh>
    <phoneticPr fontId="33"/>
  </si>
  <si>
    <t>品質管理責任者講習会：大阪YMCA国際文化センター</t>
    <rPh sb="0" eb="4">
      <t>ヒンシツカンリ</t>
    </rPh>
    <rPh sb="4" eb="7">
      <t>セキニンシャ</t>
    </rPh>
    <rPh sb="7" eb="10">
      <t>コウシュウカイ</t>
    </rPh>
    <rPh sb="11" eb="13">
      <t>オオサカ</t>
    </rPh>
    <rPh sb="17" eb="19">
      <t>コクサイ</t>
    </rPh>
    <rPh sb="19" eb="21">
      <t>ブンカ</t>
    </rPh>
    <phoneticPr fontId="33"/>
  </si>
  <si>
    <r>
      <t>メモ　</t>
    </r>
    <r>
      <rPr>
        <b/>
        <i/>
        <sz val="11"/>
        <color theme="1" tint="0.34998626667073579"/>
        <rFont val="Meiryo UI"/>
        <family val="3"/>
        <charset val="128"/>
      </rPr>
      <t>　</t>
    </r>
    <r>
      <rPr>
        <b/>
        <i/>
        <sz val="11"/>
        <color theme="1"/>
        <rFont val="Meiryo UI"/>
        <family val="3"/>
        <charset val="128"/>
      </rPr>
      <t>工場審査期間　6/29～7/11（C日程）　7/13～7/25（D日程）</t>
    </r>
    <rPh sb="4" eb="6">
      <t>コウジョウ</t>
    </rPh>
    <rPh sb="6" eb="8">
      <t>シンサ</t>
    </rPh>
    <rPh sb="8" eb="10">
      <t>キカン</t>
    </rPh>
    <rPh sb="22" eb="24">
      <t>ニッテイ</t>
    </rPh>
    <rPh sb="37" eb="39">
      <t>ニッテイ</t>
    </rPh>
    <phoneticPr fontId="33"/>
  </si>
  <si>
    <t xml:space="preserve"> 　　　                                                     </t>
    <phoneticPr fontId="33"/>
  </si>
  <si>
    <t>全国事務局長会議</t>
    <rPh sb="0" eb="2">
      <t>ゼンコク</t>
    </rPh>
    <rPh sb="2" eb="6">
      <t>ジムキョクチョウ</t>
    </rPh>
    <rPh sb="6" eb="8">
      <t>カイギ</t>
    </rPh>
    <phoneticPr fontId="33"/>
  </si>
  <si>
    <t>講習会打合せ18:00~</t>
    <rPh sb="0" eb="3">
      <t>コウシュウカイ</t>
    </rPh>
    <rPh sb="3" eb="5">
      <t>ウチアワ</t>
    </rPh>
    <phoneticPr fontId="33"/>
  </si>
  <si>
    <t>総会・R会総会</t>
    <rPh sb="4" eb="5">
      <t>カイ</t>
    </rPh>
    <rPh sb="5" eb="7">
      <t>ソウカイ</t>
    </rPh>
    <phoneticPr fontId="33"/>
  </si>
  <si>
    <t>全国R・Jグレード部会総会</t>
    <rPh sb="10" eb="11">
      <t>カイ</t>
    </rPh>
    <rPh sb="11" eb="13">
      <t>ソウカイ</t>
    </rPh>
    <phoneticPr fontId="33"/>
  </si>
  <si>
    <t>監査打合せ12：00～会計監査13：00～　　役員会14：00～</t>
    <rPh sb="0" eb="2">
      <t>カンサ</t>
    </rPh>
    <rPh sb="2" eb="4">
      <t>ウチアワ</t>
    </rPh>
    <rPh sb="11" eb="13">
      <t>カイケイ</t>
    </rPh>
    <rPh sb="13" eb="15">
      <t>カンサ</t>
    </rPh>
    <rPh sb="23" eb="26">
      <t>ヤクインカイ</t>
    </rPh>
    <phoneticPr fontId="33"/>
  </si>
  <si>
    <t>四役会14:00~</t>
    <phoneticPr fontId="33"/>
  </si>
  <si>
    <t>メモ　　工場審査期間　12/1～12/11　　3/24　近畿支部会　15：00～</t>
    <rPh sb="2" eb="4">
      <t>コウジョウ</t>
    </rPh>
    <rPh sb="4" eb="6">
      <t>シンサ</t>
    </rPh>
    <rPh sb="6" eb="8">
      <t>キカン</t>
    </rPh>
    <rPh sb="28" eb="33">
      <t>キンキシブカイ</t>
    </rPh>
    <phoneticPr fontId="33"/>
  </si>
  <si>
    <r>
      <rPr>
        <b/>
        <sz val="11"/>
        <rFont val="Meiryo UI"/>
        <family val="3"/>
        <charset val="128"/>
      </rPr>
      <t>鉄骨製品検査講習会　　</t>
    </r>
    <r>
      <rPr>
        <b/>
        <sz val="11"/>
        <color rgb="FFFF0000"/>
        <rFont val="Meiryo UI"/>
        <family val="3"/>
        <charset val="128"/>
      </rPr>
      <t>　　　　　　</t>
    </r>
    <rPh sb="0" eb="2">
      <t>テッコツ</t>
    </rPh>
    <rPh sb="2" eb="4">
      <t>セイヒン</t>
    </rPh>
    <rPh sb="4" eb="6">
      <t>ケンサ</t>
    </rPh>
    <rPh sb="6" eb="9">
      <t>コウシュウカイ</t>
    </rPh>
    <phoneticPr fontId="33"/>
  </si>
  <si>
    <t>超音波・鉄骨製品検査　試験</t>
    <rPh sb="0" eb="3">
      <t>チョウオンパ</t>
    </rPh>
    <rPh sb="4" eb="6">
      <t>テッコツ</t>
    </rPh>
    <rPh sb="6" eb="10">
      <t>セイヒンケンサ</t>
    </rPh>
    <rPh sb="11" eb="13">
      <t>シケン</t>
    </rPh>
    <phoneticPr fontId="33"/>
  </si>
  <si>
    <r>
      <t>メモ　</t>
    </r>
    <r>
      <rPr>
        <b/>
        <i/>
        <sz val="11"/>
        <color theme="1" tint="0.34998626667073579"/>
        <rFont val="Meiryo UI"/>
        <family val="3"/>
        <charset val="128"/>
      </rPr>
      <t>　　　</t>
    </r>
    <phoneticPr fontId="33"/>
  </si>
  <si>
    <t>前期工場審査希望日　　入力締め切り</t>
    <rPh sb="0" eb="2">
      <t>ゼンキ</t>
    </rPh>
    <rPh sb="2" eb="4">
      <t>コウジョウ</t>
    </rPh>
    <rPh sb="4" eb="6">
      <t>シンサ</t>
    </rPh>
    <rPh sb="6" eb="9">
      <t>キボウビ</t>
    </rPh>
    <rPh sb="11" eb="13">
      <t>ニュウリョク</t>
    </rPh>
    <rPh sb="13" eb="14">
      <t>シ</t>
    </rPh>
    <rPh sb="15" eb="16">
      <t>キ</t>
    </rPh>
    <phoneticPr fontId="33"/>
  </si>
  <si>
    <r>
      <t xml:space="preserve"> </t>
    </r>
    <r>
      <rPr>
        <b/>
        <i/>
        <sz val="11"/>
        <color theme="1" tint="0.34998626667073579"/>
        <rFont val="Meiryo UI"/>
        <family val="3"/>
        <charset val="128"/>
      </rPr>
      <t xml:space="preserve">4月13日　14：00～四役会  ４月17日 13：00～監査　14：00～役員会    </t>
    </r>
    <rPh sb="5" eb="6">
      <t>ニチ</t>
    </rPh>
    <rPh sb="22" eb="23">
      <t>ニチ</t>
    </rPh>
    <phoneticPr fontId="33"/>
  </si>
  <si>
    <t>東支部会19：00～　　事務局WEB会議　　　14：00～</t>
    <rPh sb="0" eb="4">
      <t>ヒガシシブカイ</t>
    </rPh>
    <rPh sb="12" eb="15">
      <t>ジムキョク</t>
    </rPh>
    <rPh sb="18" eb="20">
      <t>カイギ</t>
    </rPh>
    <phoneticPr fontId="33"/>
  </si>
  <si>
    <t>鉄骨製作管理技術者　　試験</t>
    <rPh sb="11" eb="13">
      <t>シケン</t>
    </rPh>
    <phoneticPr fontId="33"/>
  </si>
  <si>
    <t>賛助会員資料提供〆</t>
    <rPh sb="0" eb="2">
      <t>サンジョ</t>
    </rPh>
    <rPh sb="2" eb="4">
      <t>カイイン</t>
    </rPh>
    <rPh sb="4" eb="8">
      <t>シリョウテイキョウ</t>
    </rPh>
    <phoneticPr fontId="33"/>
  </si>
  <si>
    <t>テスト環境実操作</t>
  </si>
  <si>
    <t>近畿ブロック青年部総会</t>
    <rPh sb="0" eb="2">
      <t>キンキ</t>
    </rPh>
    <rPh sb="6" eb="9">
      <t>セイネンブ</t>
    </rPh>
    <rPh sb="9" eb="11">
      <t>ソウカイ</t>
    </rPh>
    <phoneticPr fontId="33"/>
  </si>
  <si>
    <r>
      <t>メモ　</t>
    </r>
    <r>
      <rPr>
        <b/>
        <i/>
        <sz val="11"/>
        <color theme="1" tint="0.34998626667073579"/>
        <rFont val="Meiryo UI"/>
        <family val="3"/>
        <charset val="128"/>
      </rPr>
      <t>　性能評価申請　4/1～4/30（前期）　　　　　　　　　　　　　　　　　　　　　　　　　　　　　　　　　　　　　　　　　　　　　　　　　鉄骨製品検査講習会・超音波検査講習会：締切：4/17（着順ですのでお早めに！）</t>
    </r>
    <rPh sb="4" eb="8">
      <t>セイノウヒョウカ</t>
    </rPh>
    <rPh sb="8" eb="10">
      <t>シンセイ</t>
    </rPh>
    <rPh sb="20" eb="22">
      <t>ゼンキ</t>
    </rPh>
    <rPh sb="106" eb="107">
      <t>ハヤ</t>
    </rPh>
    <phoneticPr fontId="33"/>
  </si>
  <si>
    <t>一斉有給取得日</t>
    <phoneticPr fontId="33"/>
  </si>
  <si>
    <t>山の日</t>
  </si>
  <si>
    <t>彼岸入り</t>
    <rPh sb="0" eb="3">
      <t>ヒガンイ</t>
    </rPh>
    <phoneticPr fontId="33"/>
  </si>
  <si>
    <t>敬老の日</t>
    <rPh sb="0" eb="2">
      <t>ケイロウ</t>
    </rPh>
    <rPh sb="3" eb="4">
      <t>ヒ</t>
    </rPh>
    <phoneticPr fontId="33"/>
  </si>
  <si>
    <t>国民の休日</t>
    <rPh sb="0" eb="2">
      <t>コクミン</t>
    </rPh>
    <rPh sb="3" eb="5">
      <t>キュウジツ</t>
    </rPh>
    <phoneticPr fontId="33"/>
  </si>
  <si>
    <t>秋分の日</t>
    <rPh sb="0" eb="2">
      <t>シュウブン</t>
    </rPh>
    <rPh sb="3" eb="4">
      <t>ヒ</t>
    </rPh>
    <phoneticPr fontId="33"/>
  </si>
  <si>
    <t>文化の日</t>
  </si>
  <si>
    <t>勤労感謝の日</t>
  </si>
  <si>
    <t>理事長会・近畿整備局懇談会・近畿支部会都</t>
    <rPh sb="0" eb="3">
      <t>リジチョウ</t>
    </rPh>
    <rPh sb="3" eb="4">
      <t>カイ</t>
    </rPh>
    <rPh sb="5" eb="7">
      <t>キンキ</t>
    </rPh>
    <rPh sb="7" eb="9">
      <t>セイビ</t>
    </rPh>
    <rPh sb="9" eb="10">
      <t>キョク</t>
    </rPh>
    <rPh sb="10" eb="13">
      <t>コンダンカイ</t>
    </rPh>
    <rPh sb="14" eb="16">
      <t>キンキ</t>
    </rPh>
    <rPh sb="16" eb="18">
      <t>シブ</t>
    </rPh>
    <rPh sb="18" eb="19">
      <t>カイ</t>
    </rPh>
    <rPh sb="19" eb="20">
      <t>ト</t>
    </rPh>
    <phoneticPr fontId="33"/>
  </si>
  <si>
    <t>京都府陳情</t>
    <rPh sb="0" eb="5">
      <t>キョウトフチンジョウ</t>
    </rPh>
    <phoneticPr fontId="33"/>
  </si>
  <si>
    <t>工場審査①太陽工業</t>
    <rPh sb="0" eb="4">
      <t>コウジョウシンサ</t>
    </rPh>
    <rPh sb="5" eb="7">
      <t>タイヨウ</t>
    </rPh>
    <rPh sb="7" eb="9">
      <t>コウギョウ</t>
    </rPh>
    <phoneticPr fontId="33"/>
  </si>
  <si>
    <t>工場審査①人見鐵工</t>
    <rPh sb="0" eb="4">
      <t>コウジョウシンサ</t>
    </rPh>
    <rPh sb="5" eb="7">
      <t>ヒトミ</t>
    </rPh>
    <rPh sb="7" eb="9">
      <t>テッコウ</t>
    </rPh>
    <phoneticPr fontId="33"/>
  </si>
  <si>
    <t>PM　ナカセサポート　　　醍醐工業サポート</t>
    <rPh sb="13" eb="15">
      <t>ダイゴ</t>
    </rPh>
    <rPh sb="15" eb="17">
      <t>コウギョウ</t>
    </rPh>
    <phoneticPr fontId="33"/>
  </si>
  <si>
    <t>AM　醍醐工業サポート</t>
    <rPh sb="3" eb="7">
      <t>ダイゴコウギョウ</t>
    </rPh>
    <phoneticPr fontId="33"/>
  </si>
  <si>
    <t>メモ　　工場審査期間　6/29～7/10　　7/13～7/24　　</t>
    <phoneticPr fontId="33"/>
  </si>
  <si>
    <t>工場審査①W 　　　　　　　ナガオカ／ナカセ</t>
    <rPh sb="0" eb="4">
      <t>コウジョウシンサ</t>
    </rPh>
    <phoneticPr fontId="33"/>
  </si>
  <si>
    <t>工場審査①W　　　　　　豊田建設/醍醐工業</t>
    <rPh sb="0" eb="2">
      <t>コウジョウ</t>
    </rPh>
    <rPh sb="2" eb="4">
      <t>シンサ</t>
    </rPh>
    <rPh sb="12" eb="14">
      <t>トヨタ</t>
    </rPh>
    <rPh sb="14" eb="16">
      <t>ケンセツ</t>
    </rPh>
    <rPh sb="17" eb="19">
      <t>ダイゴ</t>
    </rPh>
    <rPh sb="19" eb="21">
      <t>コウギョウ</t>
    </rPh>
    <phoneticPr fontId="33"/>
  </si>
  <si>
    <r>
      <t>16：30：</t>
    </r>
    <r>
      <rPr>
        <b/>
        <sz val="11"/>
        <color theme="1"/>
        <rFont val="Meiryo UI"/>
        <family val="3"/>
        <charset val="128"/>
      </rPr>
      <t>役員会</t>
    </r>
    <rPh sb="6" eb="9">
      <t>ヤクインカイ</t>
    </rPh>
    <phoneticPr fontId="33"/>
  </si>
  <si>
    <t>WEB会議③13~15</t>
    <rPh sb="3" eb="5">
      <t>カイギ</t>
    </rPh>
    <phoneticPr fontId="33"/>
  </si>
  <si>
    <t>建築鉄骨検査技術者　実技講習会</t>
    <rPh sb="12" eb="15">
      <t>コウシュウカイ</t>
    </rPh>
    <phoneticPr fontId="33"/>
  </si>
  <si>
    <t>建築鉄骨検査技術者　実技新規試験</t>
    <rPh sb="0" eb="16">
      <t>シンキシケン</t>
    </rPh>
    <phoneticPr fontId="33"/>
  </si>
  <si>
    <t>近畿支部会</t>
    <rPh sb="0" eb="5">
      <t>キンキシブカイ</t>
    </rPh>
    <phoneticPr fontId="33"/>
  </si>
  <si>
    <t>工場審査①日下部建築</t>
    <rPh sb="5" eb="8">
      <t>クサカベ</t>
    </rPh>
    <rPh sb="8" eb="10">
      <t>ケンチク</t>
    </rPh>
    <phoneticPr fontId="33"/>
  </si>
  <si>
    <t>総会投函締め切り日　　溶接協会委員会</t>
    <rPh sb="0" eb="2">
      <t>ソウカイ</t>
    </rPh>
    <rPh sb="2" eb="4">
      <t>トウカン</t>
    </rPh>
    <rPh sb="4" eb="5">
      <t>シ</t>
    </rPh>
    <rPh sb="6" eb="7">
      <t>キ</t>
    </rPh>
    <rPh sb="8" eb="9">
      <t>ビ</t>
    </rPh>
    <phoneticPr fontId="33"/>
  </si>
  <si>
    <t>5/21～5/27　組合テスト期間</t>
    <rPh sb="10" eb="12">
      <t>クミアイ</t>
    </rPh>
    <rPh sb="15" eb="17">
      <t>キカン</t>
    </rPh>
    <phoneticPr fontId="33"/>
  </si>
  <si>
    <r>
      <t>総会最終人数　　　　　</t>
    </r>
    <r>
      <rPr>
        <b/>
        <sz val="11"/>
        <color theme="3"/>
        <rFont val="Meiryo UI"/>
        <family val="3"/>
        <charset val="128"/>
      </rPr>
      <t>　確認テスト環境実操作</t>
    </r>
    <rPh sb="0" eb="2">
      <t>ソウカイ</t>
    </rPh>
    <rPh sb="2" eb="4">
      <t>サイシュウ</t>
    </rPh>
    <rPh sb="4" eb="6">
      <t>ニンズウ</t>
    </rPh>
    <rPh sb="12" eb="14">
      <t>カクニン</t>
    </rPh>
    <phoneticPr fontId="33"/>
  </si>
  <si>
    <t>近畿支部会15：00～　</t>
    <rPh sb="0" eb="5">
      <t>キンキシブカイ</t>
    </rPh>
    <phoneticPr fontId="33"/>
  </si>
  <si>
    <t>ホテルモントレ京都打合せ11：00～　　　　　　WEB会議②13~15</t>
    <rPh sb="7" eb="9">
      <t>キョウト</t>
    </rPh>
    <rPh sb="9" eb="11">
      <t>ウチアワ</t>
    </rPh>
    <rPh sb="27" eb="29">
      <t>カイギ</t>
    </rPh>
    <phoneticPr fontId="33"/>
  </si>
  <si>
    <t>溶接協会委員会　　14：00～</t>
    <phoneticPr fontId="33"/>
  </si>
  <si>
    <r>
      <t>ホテルモントレ京都締切                         WEB会議①10~12　　　</t>
    </r>
    <r>
      <rPr>
        <b/>
        <sz val="11"/>
        <color theme="3"/>
        <rFont val="Meiryo UI"/>
        <family val="3"/>
        <charset val="128"/>
      </rPr>
      <t>テスト環境実操作</t>
    </r>
    <rPh sb="7" eb="9">
      <t>キョウト</t>
    </rPh>
    <rPh sb="9" eb="11">
      <t>シメキリ</t>
    </rPh>
    <phoneticPr fontId="33"/>
  </si>
  <si>
    <r>
      <rPr>
        <b/>
        <sz val="11"/>
        <color theme="1"/>
        <rFont val="Meiryo UI"/>
        <family val="3"/>
        <charset val="128"/>
      </rPr>
      <t xml:space="preserve">京都青年部総会　　　   </t>
    </r>
    <r>
      <rPr>
        <b/>
        <sz val="11"/>
        <rFont val="Meiryo UI"/>
        <family val="3"/>
        <charset val="128"/>
      </rPr>
      <t>全講協総会</t>
    </r>
    <rPh sb="0" eb="2">
      <t>キョウト</t>
    </rPh>
    <rPh sb="2" eb="5">
      <t>セイネンブ</t>
    </rPh>
    <rPh sb="5" eb="7">
      <t>ソウカイ</t>
    </rPh>
    <rPh sb="13" eb="14">
      <t>ゼン</t>
    </rPh>
    <rPh sb="14" eb="16">
      <t>コウキョウ</t>
    </rPh>
    <rPh sb="16" eb="18">
      <t>ソウカイ</t>
    </rPh>
    <phoneticPr fontId="33"/>
  </si>
  <si>
    <t>中央女性会総会</t>
    <phoneticPr fontId="33"/>
  </si>
  <si>
    <t>ホテルモントレ京都人数確認済</t>
    <rPh sb="7" eb="9">
      <t>キョウト</t>
    </rPh>
    <rPh sb="9" eb="11">
      <t>ニンズウ</t>
    </rPh>
    <rPh sb="11" eb="13">
      <t>カクニン</t>
    </rPh>
    <rPh sb="13" eb="14">
      <t>スミ</t>
    </rPh>
    <phoneticPr fontId="33"/>
  </si>
  <si>
    <r>
      <rPr>
        <b/>
        <sz val="11"/>
        <rFont val="Meiryo UI"/>
        <family val="3"/>
        <charset val="128"/>
      </rPr>
      <t>超音波検査講習会</t>
    </r>
    <r>
      <rPr>
        <b/>
        <sz val="11"/>
        <color rgb="FFFF0000"/>
        <rFont val="Meiryo UI"/>
        <family val="3"/>
        <charset val="128"/>
      </rPr>
      <t>　　　　　　　　　</t>
    </r>
    <r>
      <rPr>
        <b/>
        <sz val="11"/>
        <rFont val="Meiryo UI"/>
        <family val="3"/>
        <charset val="128"/>
      </rPr>
      <t>溶接協会表彰式　</t>
    </r>
    <r>
      <rPr>
        <b/>
        <sz val="11"/>
        <color rgb="FFFF0000"/>
        <rFont val="Meiryo UI"/>
        <family val="3"/>
        <charset val="128"/>
      </rPr>
      <t>　　</t>
    </r>
    <rPh sb="0" eb="3">
      <t>チョウオンパ</t>
    </rPh>
    <rPh sb="3" eb="5">
      <t>ケンサ</t>
    </rPh>
    <rPh sb="5" eb="8">
      <t>コウシュウカイ</t>
    </rPh>
    <rPh sb="17" eb="21">
      <t>ヨウセツキョウカイ</t>
    </rPh>
    <rPh sb="21" eb="24">
      <t>ヒョウショウシキ</t>
    </rPh>
    <phoneticPr fontId="33"/>
  </si>
  <si>
    <t>PM　日下建築サポート</t>
    <rPh sb="3" eb="5">
      <t>クサカ</t>
    </rPh>
    <rPh sb="5" eb="7">
      <t>ケンチク</t>
    </rPh>
    <phoneticPr fontId="33"/>
  </si>
  <si>
    <t>AM　人見鐵工サポート　　PM　豊田建設サポート</t>
    <rPh sb="3" eb="5">
      <t>ヒトミ</t>
    </rPh>
    <rPh sb="5" eb="7">
      <t>テッコウ</t>
    </rPh>
    <rPh sb="16" eb="18">
      <t>トヨタ</t>
    </rPh>
    <rPh sb="18" eb="20">
      <t>ケンセツ</t>
    </rPh>
    <phoneticPr fontId="33"/>
  </si>
  <si>
    <r>
      <rPr>
        <b/>
        <sz val="11"/>
        <color theme="1"/>
        <rFont val="Meiryo UI"/>
        <family val="3"/>
        <charset val="128"/>
      </rPr>
      <t>AM　太陽工業サポート</t>
    </r>
    <r>
      <rPr>
        <b/>
        <sz val="11"/>
        <color rgb="FFFF0000"/>
        <rFont val="Meiryo UI"/>
        <family val="3"/>
        <charset val="128"/>
      </rPr>
      <t>　</t>
    </r>
    <rPh sb="3" eb="7">
      <t>タイヨウコウギョウ</t>
    </rPh>
    <phoneticPr fontId="33"/>
  </si>
  <si>
    <t>中央会総会</t>
    <rPh sb="0" eb="3">
      <t>チュウオウカイ</t>
    </rPh>
    <rPh sb="3" eb="5">
      <t>ソウカイ</t>
    </rPh>
    <phoneticPr fontId="33"/>
  </si>
  <si>
    <t>超音波検査講習会 　　　</t>
    <rPh sb="0" eb="3">
      <t>チョウオンパ</t>
    </rPh>
    <rPh sb="3" eb="5">
      <t>ケンサ</t>
    </rPh>
    <rPh sb="5" eb="8">
      <t>コウシュウカイ</t>
    </rPh>
    <phoneticPr fontId="33"/>
  </si>
  <si>
    <t>岡田休み</t>
    <rPh sb="0" eb="2">
      <t>オカダ</t>
    </rPh>
    <rPh sb="2" eb="3">
      <t>ヤス</t>
    </rPh>
    <phoneticPr fontId="33"/>
  </si>
  <si>
    <t>山田休み</t>
    <rPh sb="0" eb="2">
      <t>ヤマダ</t>
    </rPh>
    <rPh sb="2" eb="3">
      <t>ヤス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</si>
</sst>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44" formatCode="_ &quot;¥&quot;* #,##0.00_ ;_ &quot;¥&quot;* \-#,##0.00_ ;_ &quot;¥&quot;* &quot;-&quot;??_ ;_ @_ "/>
    <numFmt numFmtId="176" formatCode="_(* #,##0_);_(* \(#,##0\);_(* &quot;-&quot;_);_(@_)"/>
    <numFmt numFmtId="177" formatCode="_(* #,##0.00_);_(* \(#,##0.00\);_(* &quot;-&quot;??_);_(@_)"/>
    <numFmt numFmtId="178" formatCode="d"/>
  </numFmts>
  <fonts count="51">
    <font>
      <sz val="11"/>
      <color theme="1" tint="0.24994659260841701"/>
      <name val="Meiryo UI"/>
      <family val="2"/>
    </font>
    <font>
      <sz val="8"/>
      <name val="Arial"/>
      <family val="2"/>
    </font>
    <font>
      <sz val="11"/>
      <color theme="1"/>
      <name val="Meiryo UI"/>
      <family val="2"/>
    </font>
    <font>
      <sz val="11"/>
      <color indexed="63"/>
      <name val="Meiryo UI"/>
      <family val="2"/>
    </font>
    <font>
      <b/>
      <sz val="11"/>
      <color theme="0"/>
      <name val="Meiryo UI"/>
      <family val="2"/>
    </font>
    <font>
      <sz val="11"/>
      <color theme="0"/>
      <name val="Meiryo UI"/>
      <family val="2"/>
    </font>
    <font>
      <b/>
      <sz val="14"/>
      <color theme="0"/>
      <name val="Meiryo UI"/>
      <family val="2"/>
    </font>
    <font>
      <sz val="11"/>
      <color rgb="FF9C0006"/>
      <name val="Meiryo UI"/>
      <family val="2"/>
    </font>
    <font>
      <b/>
      <sz val="11"/>
      <color rgb="FFFA7D00"/>
      <name val="Meiryo UI"/>
      <family val="2"/>
    </font>
    <font>
      <sz val="11"/>
      <color theme="1" tint="0.34998626667073579"/>
      <name val="Meiryo UI"/>
      <family val="2"/>
    </font>
    <font>
      <i/>
      <sz val="11"/>
      <color rgb="FF7F7F7F"/>
      <name val="Meiryo UI"/>
      <family val="2"/>
    </font>
    <font>
      <sz val="11"/>
      <color rgb="FF006100"/>
      <name val="Meiryo UI"/>
      <family val="2"/>
    </font>
    <font>
      <sz val="11"/>
      <color theme="4" tint="-0.24994659260841701"/>
      <name val="Meiryo UI"/>
      <family val="2"/>
    </font>
    <font>
      <sz val="11"/>
      <color theme="1" tint="0.24994659260841701"/>
      <name val="Meiryo UI"/>
      <family val="2"/>
    </font>
    <font>
      <b/>
      <sz val="11"/>
      <color theme="1" tint="0.34998626667073579"/>
      <name val="Meiryo UI"/>
      <family val="2"/>
    </font>
    <font>
      <sz val="11"/>
      <color rgb="FF3F3F76"/>
      <name val="Meiryo UI"/>
      <family val="2"/>
    </font>
    <font>
      <sz val="11"/>
      <color rgb="FFFA7D00"/>
      <name val="Meiryo UI"/>
      <family val="2"/>
    </font>
    <font>
      <sz val="11"/>
      <color rgb="FF9C5700"/>
      <name val="Meiryo UI"/>
      <family val="2"/>
    </font>
    <font>
      <b/>
      <sz val="11"/>
      <color rgb="FF3F3F3F"/>
      <name val="Meiryo UI"/>
      <family val="2"/>
    </font>
    <font>
      <sz val="35"/>
      <color theme="4"/>
      <name val="Meiryo UI"/>
      <family val="2"/>
    </font>
    <font>
      <b/>
      <sz val="11"/>
      <color theme="1"/>
      <name val="Meiryo UI"/>
      <family val="2"/>
    </font>
    <font>
      <sz val="11"/>
      <color rgb="FFFF0000"/>
      <name val="Meiryo UI"/>
      <family val="2"/>
    </font>
    <font>
      <sz val="35"/>
      <color theme="1"/>
      <name val="Meiryo UI"/>
      <family val="2"/>
    </font>
    <font>
      <sz val="11"/>
      <color theme="1" tint="0.24994659260841701"/>
      <name val="Meiryo UI"/>
      <family val="3"/>
      <charset val="128"/>
    </font>
    <font>
      <sz val="35"/>
      <color theme="1"/>
      <name val="Meiryo UI"/>
      <family val="3"/>
      <charset val="128"/>
    </font>
    <font>
      <sz val="35"/>
      <color theme="4"/>
      <name val="Meiryo UI"/>
      <family val="3"/>
      <charset val="128"/>
    </font>
    <font>
      <sz val="11"/>
      <color theme="4" tint="-0.2499465926084170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1"/>
      <color theme="1" tint="0.34998626667073579"/>
      <name val="Meiryo UI"/>
      <family val="3"/>
      <charset val="128"/>
    </font>
    <font>
      <b/>
      <sz val="11"/>
      <color theme="1" tint="0.24994659260841701"/>
      <name val="Meiryo UI"/>
      <family val="3"/>
      <charset val="128"/>
    </font>
    <font>
      <sz val="11"/>
      <color theme="1" tint="0.34998626667073579"/>
      <name val="Meiryo UI"/>
      <family val="3"/>
      <charset val="128"/>
    </font>
    <font>
      <i/>
      <sz val="11"/>
      <color theme="1" tint="0.34998626667073579"/>
      <name val="Meiryo UI"/>
      <family val="3"/>
      <charset val="128"/>
    </font>
    <font>
      <sz val="6"/>
      <name val="ＭＳ Ｐゴシック"/>
      <family val="3"/>
      <charset val="128"/>
    </font>
    <font>
      <sz val="35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theme="9"/>
      <name val="Meiryo UI"/>
      <family val="3"/>
      <charset val="128"/>
    </font>
    <font>
      <b/>
      <sz val="11"/>
      <color theme="2" tint="-0.499984740745262"/>
      <name val="Meiryo UI"/>
      <family val="3"/>
      <charset val="128"/>
    </font>
    <font>
      <b/>
      <i/>
      <sz val="11"/>
      <color theme="1" tint="0.34998626667073579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name val="Meiryo UI"/>
      <family val="3"/>
      <charset val="128"/>
    </font>
    <font>
      <sz val="12"/>
      <color theme="1" tint="0.2499465926084170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b/>
      <i/>
      <sz val="11"/>
      <color theme="1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theme="3"/>
      <name val="Meiryo UI"/>
      <family val="3"/>
      <charset val="128"/>
    </font>
    <font>
      <b/>
      <sz val="11"/>
      <color theme="5"/>
      <name val="Meiryo UI"/>
      <family val="3"/>
      <charset val="128"/>
    </font>
    <font>
      <b/>
      <sz val="10"/>
      <color theme="5"/>
      <name val="Meiryo UI"/>
      <family val="3"/>
      <charset val="128"/>
    </font>
    <font>
      <b/>
      <sz val="11"/>
      <color theme="4" tint="0.79998168889431442"/>
      <name val="Meiryo UI"/>
      <family val="3"/>
      <charset val="128"/>
    </font>
    <font>
      <b/>
      <sz val="11"/>
      <color theme="9" tint="0.79998168889431442"/>
      <name val="Meiryo UI"/>
      <family val="3"/>
      <charset val="128"/>
    </font>
  </fonts>
  <fills count="5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theme="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2" tint="-9.9978637043366805E-2"/>
      </right>
      <top/>
      <bottom/>
      <diagonal/>
    </border>
  </borders>
  <cellStyleXfs count="52">
    <xf numFmtId="0" fontId="0" fillId="0" borderId="0">
      <alignment vertical="top"/>
    </xf>
    <xf numFmtId="0" fontId="3" fillId="3" borderId="0" applyNumberFormat="0" applyBorder="0" applyAlignment="0" applyProtection="0"/>
    <xf numFmtId="0" fontId="12" fillId="0" borderId="3" applyNumberFormat="0" applyFill="0" applyProtection="0">
      <alignment horizontal="left" vertical="center" indent="1"/>
    </xf>
    <xf numFmtId="0" fontId="4" fillId="4" borderId="1" applyNumberFormat="0" applyAlignment="0" applyProtection="0"/>
    <xf numFmtId="0" fontId="6" fillId="5" borderId="2" applyNumberFormat="0" applyProtection="0">
      <alignment vertical="center"/>
    </xf>
    <xf numFmtId="0" fontId="19" fillId="0" borderId="0" applyFill="0" applyBorder="0" applyProtection="0">
      <alignment vertical="center"/>
    </xf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4" fillId="6" borderId="0" applyBorder="0" applyProtection="0">
      <alignment horizontal="left" vertical="top" wrapText="1" indent="1"/>
    </xf>
    <xf numFmtId="0" fontId="12" fillId="0" borderId="0" applyFill="0" applyProtection="0"/>
    <xf numFmtId="0" fontId="13" fillId="0" borderId="0" applyFill="0" applyProtection="0"/>
    <xf numFmtId="0" fontId="22" fillId="2" borderId="0">
      <alignment vertical="center"/>
    </xf>
    <xf numFmtId="0" fontId="2" fillId="0" borderId="4">
      <alignment horizontal="left" vertical="center" indent="1"/>
    </xf>
    <xf numFmtId="178" fontId="14" fillId="7" borderId="0">
      <alignment horizontal="left" wrapText="1" indent="1"/>
    </xf>
    <xf numFmtId="178" fontId="14" fillId="0" borderId="0">
      <alignment horizontal="left" indent="1"/>
    </xf>
    <xf numFmtId="0" fontId="9" fillId="0" borderId="0" applyAlignment="0">
      <alignment horizontal="left"/>
    </xf>
    <xf numFmtId="0" fontId="11" fillId="21" borderId="0" applyNumberFormat="0" applyBorder="0" applyAlignment="0" applyProtection="0"/>
    <xf numFmtId="0" fontId="7" fillId="22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11" applyNumberFormat="0" applyAlignment="0" applyProtection="0"/>
    <xf numFmtId="0" fontId="18" fillId="25" borderId="12" applyNumberFormat="0" applyAlignment="0" applyProtection="0"/>
    <xf numFmtId="0" fontId="8" fillId="25" borderId="11" applyNumberFormat="0" applyAlignment="0" applyProtection="0"/>
    <xf numFmtId="0" fontId="16" fillId="0" borderId="13" applyNumberFormat="0" applyFill="0" applyAlignment="0" applyProtection="0"/>
    <xf numFmtId="0" fontId="4" fillId="26" borderId="14" applyNumberFormat="0" applyAlignment="0" applyProtection="0"/>
    <xf numFmtId="0" fontId="21" fillId="0" borderId="0" applyNumberFormat="0" applyFill="0" applyBorder="0" applyAlignment="0" applyProtection="0"/>
    <xf numFmtId="0" fontId="13" fillId="27" borderId="15" applyNumberFormat="0" applyFont="0" applyAlignment="0" applyProtection="0"/>
    <xf numFmtId="0" fontId="10" fillId="0" borderId="0" applyNumberFormat="0" applyFill="0" applyBorder="0" applyAlignment="0" applyProtection="0"/>
    <xf numFmtId="0" fontId="20" fillId="0" borderId="16" applyNumberFormat="0" applyFill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5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5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</cellStyleXfs>
  <cellXfs count="199">
    <xf numFmtId="0" fontId="0" fillId="0" borderId="0" xfId="0">
      <alignment vertical="top"/>
    </xf>
    <xf numFmtId="0" fontId="23" fillId="0" borderId="0" xfId="0" applyFont="1">
      <alignment vertical="top"/>
    </xf>
    <xf numFmtId="0" fontId="24" fillId="11" borderId="0" xfId="14" applyFont="1" applyFill="1">
      <alignment vertical="center"/>
    </xf>
    <xf numFmtId="0" fontId="25" fillId="11" borderId="0" xfId="5" applyFont="1" applyFill="1" applyBorder="1" applyAlignment="1">
      <alignment horizontal="left" vertical="center"/>
    </xf>
    <xf numFmtId="0" fontId="26" fillId="11" borderId="0" xfId="2" applyFont="1" applyFill="1" applyBorder="1" applyAlignment="1">
      <alignment vertical="center"/>
    </xf>
    <xf numFmtId="0" fontId="25" fillId="11" borderId="0" xfId="5" applyFont="1" applyFill="1" applyAlignment="1">
      <alignment horizontal="left" vertical="center"/>
    </xf>
    <xf numFmtId="0" fontId="23" fillId="2" borderId="0" xfId="0" applyFont="1" applyFill="1">
      <alignment vertical="top"/>
    </xf>
    <xf numFmtId="0" fontId="27" fillId="0" borderId="4" xfId="15" applyFont="1">
      <alignment horizontal="left" vertical="center" indent="1"/>
    </xf>
    <xf numFmtId="0" fontId="28" fillId="0" borderId="0" xfId="0" applyFont="1">
      <alignment vertical="top"/>
    </xf>
    <xf numFmtId="0" fontId="23" fillId="0" borderId="0" xfId="0" applyFont="1" applyAlignment="1">
      <alignment horizontal="left" indent="1"/>
    </xf>
    <xf numFmtId="0" fontId="30" fillId="0" borderId="0" xfId="13" applyFont="1" applyAlignment="1">
      <alignment horizontal="right"/>
    </xf>
    <xf numFmtId="0" fontId="31" fillId="0" borderId="0" xfId="18" applyFont="1" applyAlignment="1">
      <alignment horizontal="left"/>
    </xf>
    <xf numFmtId="0" fontId="30" fillId="0" borderId="0" xfId="13" applyFont="1" applyAlignment="1">
      <alignment horizontal="right" vertical="top"/>
    </xf>
    <xf numFmtId="0" fontId="31" fillId="0" borderId="0" xfId="18" applyFont="1" applyAlignment="1">
      <alignment horizontal="left" vertical="top"/>
    </xf>
    <xf numFmtId="0" fontId="23" fillId="2" borderId="0" xfId="0" applyFont="1" applyFill="1" applyAlignment="1">
      <alignment horizontal="right"/>
    </xf>
    <xf numFmtId="0" fontId="29" fillId="8" borderId="8" xfId="11" applyFont="1" applyFill="1" applyBorder="1" applyAlignment="1">
      <alignment vertical="top" wrapText="1"/>
    </xf>
    <xf numFmtId="0" fontId="24" fillId="20" borderId="0" xfId="14" applyFont="1" applyFill="1">
      <alignment vertical="center"/>
    </xf>
    <xf numFmtId="0" fontId="25" fillId="20" borderId="0" xfId="5" applyFont="1" applyFill="1" applyBorder="1" applyAlignment="1">
      <alignment horizontal="left" vertical="center"/>
    </xf>
    <xf numFmtId="0" fontId="26" fillId="20" borderId="0" xfId="2" applyFont="1" applyFill="1" applyBorder="1" applyAlignment="1">
      <alignment vertical="center"/>
    </xf>
    <xf numFmtId="0" fontId="25" fillId="20" borderId="0" xfId="5" applyFont="1" applyFill="1" applyBorder="1" applyAlignment="1">
      <alignment horizontal="right" vertical="center"/>
    </xf>
    <xf numFmtId="0" fontId="34" fillId="18" borderId="0" xfId="14" applyFont="1" applyFill="1">
      <alignment vertical="center"/>
    </xf>
    <xf numFmtId="0" fontId="25" fillId="18" borderId="0" xfId="5" applyFont="1" applyFill="1" applyBorder="1" applyAlignment="1">
      <alignment horizontal="left" vertical="center"/>
    </xf>
    <xf numFmtId="0" fontId="26" fillId="18" borderId="0" xfId="2" applyFont="1" applyFill="1" applyBorder="1" applyAlignment="1">
      <alignment vertical="center"/>
    </xf>
    <xf numFmtId="0" fontId="25" fillId="18" borderId="0" xfId="5" applyFont="1" applyFill="1" applyBorder="1" applyAlignment="1">
      <alignment horizontal="right" vertical="center"/>
    </xf>
    <xf numFmtId="0" fontId="34" fillId="19" borderId="0" xfId="14" applyFont="1" applyFill="1">
      <alignment vertical="center"/>
    </xf>
    <xf numFmtId="0" fontId="25" fillId="19" borderId="0" xfId="5" applyFont="1" applyFill="1" applyBorder="1" applyAlignment="1">
      <alignment horizontal="left" vertical="center"/>
    </xf>
    <xf numFmtId="0" fontId="26" fillId="19" borderId="0" xfId="2" applyFont="1" applyFill="1" applyBorder="1" applyAlignment="1">
      <alignment vertical="center"/>
    </xf>
    <xf numFmtId="0" fontId="25" fillId="19" borderId="0" xfId="5" applyFont="1" applyFill="1" applyBorder="1" applyAlignment="1">
      <alignment horizontal="right" vertical="center"/>
    </xf>
    <xf numFmtId="0" fontId="24" fillId="17" borderId="0" xfId="14" applyFont="1" applyFill="1">
      <alignment vertical="center"/>
    </xf>
    <xf numFmtId="0" fontId="25" fillId="17" borderId="0" xfId="5" applyFont="1" applyFill="1" applyBorder="1" applyAlignment="1">
      <alignment horizontal="left" vertical="center"/>
    </xf>
    <xf numFmtId="0" fontId="26" fillId="17" borderId="0" xfId="2" applyFont="1" applyFill="1" applyBorder="1" applyAlignment="1">
      <alignment vertical="center"/>
    </xf>
    <xf numFmtId="0" fontId="25" fillId="17" borderId="0" xfId="5" applyFont="1" applyFill="1" applyBorder="1" applyAlignment="1">
      <alignment horizontal="right" vertical="center"/>
    </xf>
    <xf numFmtId="0" fontId="24" fillId="16" borderId="0" xfId="14" applyFont="1" applyFill="1">
      <alignment vertical="center"/>
    </xf>
    <xf numFmtId="0" fontId="25" fillId="16" borderId="0" xfId="5" applyFont="1" applyFill="1" applyBorder="1" applyAlignment="1">
      <alignment horizontal="left" vertical="center"/>
    </xf>
    <xf numFmtId="0" fontId="26" fillId="16" borderId="0" xfId="2" applyFont="1" applyFill="1" applyBorder="1" applyAlignment="1">
      <alignment vertical="center"/>
    </xf>
    <xf numFmtId="0" fontId="25" fillId="16" borderId="0" xfId="5" applyFont="1" applyFill="1" applyBorder="1" applyAlignment="1">
      <alignment horizontal="right" vertical="center"/>
    </xf>
    <xf numFmtId="0" fontId="24" fillId="15" borderId="0" xfId="14" applyFont="1" applyFill="1">
      <alignment vertical="center"/>
    </xf>
    <xf numFmtId="0" fontId="25" fillId="15" borderId="0" xfId="5" applyFont="1" applyFill="1" applyBorder="1" applyAlignment="1">
      <alignment horizontal="left" vertical="center"/>
    </xf>
    <xf numFmtId="0" fontId="26" fillId="15" borderId="0" xfId="2" applyFont="1" applyFill="1" applyBorder="1" applyAlignment="1">
      <alignment vertical="center"/>
    </xf>
    <xf numFmtId="0" fontId="25" fillId="15" borderId="0" xfId="5" applyFont="1" applyFill="1" applyBorder="1" applyAlignment="1">
      <alignment horizontal="right" vertical="center"/>
    </xf>
    <xf numFmtId="0" fontId="24" fillId="12" borderId="0" xfId="14" applyFont="1" applyFill="1">
      <alignment vertical="center"/>
    </xf>
    <xf numFmtId="0" fontId="25" fillId="12" borderId="0" xfId="5" applyFont="1" applyFill="1" applyBorder="1" applyAlignment="1">
      <alignment horizontal="left" vertical="center"/>
    </xf>
    <xf numFmtId="0" fontId="26" fillId="12" borderId="0" xfId="2" applyFont="1" applyFill="1" applyBorder="1" applyAlignment="1">
      <alignment vertical="center"/>
    </xf>
    <xf numFmtId="0" fontId="25" fillId="12" borderId="0" xfId="5" applyFont="1" applyFill="1" applyBorder="1" applyAlignment="1">
      <alignment horizontal="right" vertical="center"/>
    </xf>
    <xf numFmtId="0" fontId="34" fillId="10" borderId="0" xfId="14" applyFont="1" applyFill="1">
      <alignment vertical="center"/>
    </xf>
    <xf numFmtId="0" fontId="34" fillId="10" borderId="0" xfId="5" applyFont="1" applyFill="1" applyBorder="1" applyAlignment="1">
      <alignment horizontal="left" vertical="center"/>
    </xf>
    <xf numFmtId="0" fontId="35" fillId="10" borderId="0" xfId="2" applyFont="1" applyFill="1" applyBorder="1" applyAlignment="1">
      <alignment vertical="center"/>
    </xf>
    <xf numFmtId="0" fontId="34" fillId="10" borderId="0" xfId="5" applyFont="1" applyFill="1" applyBorder="1" applyAlignment="1">
      <alignment horizontal="right" vertical="center"/>
    </xf>
    <xf numFmtId="0" fontId="24" fillId="9" borderId="0" xfId="14" applyFont="1" applyFill="1">
      <alignment vertical="center"/>
    </xf>
    <xf numFmtId="0" fontId="25" fillId="9" borderId="0" xfId="5" applyFont="1" applyFill="1" applyBorder="1" applyAlignment="1">
      <alignment horizontal="left" vertical="center"/>
    </xf>
    <xf numFmtId="0" fontId="26" fillId="9" borderId="0" xfId="2" applyFont="1" applyFill="1" applyBorder="1" applyAlignment="1">
      <alignment vertical="center"/>
    </xf>
    <xf numFmtId="0" fontId="25" fillId="9" borderId="0" xfId="5" applyFont="1" applyFill="1" applyBorder="1" applyAlignment="1">
      <alignment horizontal="right" vertical="center"/>
    </xf>
    <xf numFmtId="0" fontId="24" fillId="14" borderId="0" xfId="14" applyFont="1" applyFill="1">
      <alignment vertical="center"/>
    </xf>
    <xf numFmtId="0" fontId="25" fillId="14" borderId="0" xfId="5" applyFont="1" applyFill="1" applyBorder="1" applyAlignment="1">
      <alignment horizontal="left" vertical="center"/>
    </xf>
    <xf numFmtId="0" fontId="26" fillId="14" borderId="0" xfId="2" applyFont="1" applyFill="1" applyBorder="1" applyAlignment="1">
      <alignment vertical="center"/>
    </xf>
    <xf numFmtId="0" fontId="25" fillId="14" borderId="0" xfId="5" applyFont="1" applyFill="1" applyBorder="1" applyAlignment="1">
      <alignment horizontal="right" vertical="center"/>
    </xf>
    <xf numFmtId="0" fontId="24" fillId="13" borderId="0" xfId="14" applyFont="1" applyFill="1">
      <alignment vertical="center"/>
    </xf>
    <xf numFmtId="0" fontId="25" fillId="13" borderId="0" xfId="5" applyFont="1" applyFill="1" applyBorder="1" applyAlignment="1">
      <alignment horizontal="left" vertical="center"/>
    </xf>
    <xf numFmtId="0" fontId="26" fillId="13" borderId="0" xfId="2" applyFont="1" applyFill="1" applyBorder="1" applyAlignment="1">
      <alignment vertical="center"/>
    </xf>
    <xf numFmtId="0" fontId="25" fillId="13" borderId="0" xfId="5" applyFont="1" applyFill="1" applyBorder="1" applyAlignment="1">
      <alignment horizontal="right" vertical="center"/>
    </xf>
    <xf numFmtId="178" fontId="29" fillId="0" borderId="0" xfId="17" applyFont="1">
      <alignment horizontal="left" indent="1"/>
    </xf>
    <xf numFmtId="178" fontId="29" fillId="7" borderId="0" xfId="16" applyFont="1">
      <alignment horizontal="left" wrapText="1" indent="1"/>
    </xf>
    <xf numFmtId="178" fontId="23" fillId="0" borderId="0" xfId="0" applyNumberFormat="1" applyFont="1">
      <alignment vertical="top"/>
    </xf>
    <xf numFmtId="178" fontId="32" fillId="8" borderId="5" xfId="0" applyNumberFormat="1" applyFont="1" applyFill="1" applyBorder="1" applyAlignment="1">
      <alignment horizontal="left" indent="1"/>
    </xf>
    <xf numFmtId="178" fontId="29" fillId="0" borderId="0" xfId="17" applyFont="1" applyAlignment="1">
      <alignment horizontal="left" wrapText="1" indent="1"/>
    </xf>
    <xf numFmtId="178" fontId="29" fillId="49" borderId="0" xfId="16" applyFont="1" applyFill="1">
      <alignment horizontal="left" wrapText="1" indent="1"/>
    </xf>
    <xf numFmtId="178" fontId="29" fillId="50" borderId="0" xfId="16" applyFont="1" applyFill="1" applyAlignment="1">
      <alignment horizontal="center" wrapText="1"/>
    </xf>
    <xf numFmtId="0" fontId="27" fillId="51" borderId="4" xfId="15" applyFont="1" applyFill="1">
      <alignment horizontal="left" vertical="center" indent="1"/>
    </xf>
    <xf numFmtId="178" fontId="29" fillId="51" borderId="0" xfId="17" applyFont="1" applyFill="1">
      <alignment horizontal="left" indent="1"/>
    </xf>
    <xf numFmtId="178" fontId="29" fillId="51" borderId="0" xfId="16" applyFont="1" applyFill="1">
      <alignment horizontal="left" wrapText="1" indent="1"/>
    </xf>
    <xf numFmtId="0" fontId="27" fillId="52" borderId="4" xfId="15" applyFont="1" applyFill="1">
      <alignment horizontal="left" vertical="center" indent="1"/>
    </xf>
    <xf numFmtId="178" fontId="29" fillId="52" borderId="0" xfId="17" applyFont="1" applyFill="1">
      <alignment horizontal="left" indent="1"/>
    </xf>
    <xf numFmtId="178" fontId="29" fillId="52" borderId="0" xfId="16" applyFont="1" applyFill="1">
      <alignment horizontal="left" wrapText="1" indent="1"/>
    </xf>
    <xf numFmtId="0" fontId="27" fillId="49" borderId="4" xfId="15" applyFont="1" applyFill="1">
      <alignment horizontal="left" vertical="center" indent="1"/>
    </xf>
    <xf numFmtId="178" fontId="29" fillId="49" borderId="0" xfId="17" applyFont="1" applyFill="1">
      <alignment horizontal="left" indent="1"/>
    </xf>
    <xf numFmtId="0" fontId="27" fillId="53" borderId="4" xfId="15" applyFont="1" applyFill="1">
      <alignment horizontal="left" vertical="center" indent="1"/>
    </xf>
    <xf numFmtId="178" fontId="29" fillId="53" borderId="0" xfId="17" applyFont="1" applyFill="1">
      <alignment horizontal="left" indent="1"/>
    </xf>
    <xf numFmtId="178" fontId="29" fillId="53" borderId="0" xfId="16" applyFont="1" applyFill="1">
      <alignment horizontal="left" wrapText="1" indent="1"/>
    </xf>
    <xf numFmtId="0" fontId="27" fillId="50" borderId="4" xfId="15" applyFont="1" applyFill="1">
      <alignment horizontal="left" vertical="center" indent="1"/>
    </xf>
    <xf numFmtId="178" fontId="29" fillId="50" borderId="0" xfId="17" applyFont="1" applyFill="1">
      <alignment horizontal="left" indent="1"/>
    </xf>
    <xf numFmtId="178" fontId="29" fillId="50" borderId="0" xfId="16" applyFont="1" applyFill="1">
      <alignment horizontal="left" wrapText="1" indent="1"/>
    </xf>
    <xf numFmtId="178" fontId="29" fillId="8" borderId="0" xfId="17" applyFont="1" applyFill="1">
      <alignment horizontal="left" indent="1"/>
    </xf>
    <xf numFmtId="178" fontId="29" fillId="8" borderId="0" xfId="16" applyFont="1" applyFill="1">
      <alignment horizontal="left" wrapText="1" indent="1"/>
    </xf>
    <xf numFmtId="178" fontId="36" fillId="0" borderId="0" xfId="17" applyFont="1">
      <alignment horizontal="left" indent="1"/>
    </xf>
    <xf numFmtId="0" fontId="23" fillId="7" borderId="0" xfId="0" applyFont="1" applyFill="1">
      <alignment vertical="top"/>
    </xf>
    <xf numFmtId="178" fontId="37" fillId="0" borderId="0" xfId="17" applyFont="1">
      <alignment horizontal="left" indent="1"/>
    </xf>
    <xf numFmtId="0" fontId="30" fillId="0" borderId="0" xfId="0" applyFont="1">
      <alignment vertical="top"/>
    </xf>
    <xf numFmtId="178" fontId="29" fillId="0" borderId="0" xfId="17" applyFont="1" applyAlignment="1">
      <alignment vertical="top"/>
    </xf>
    <xf numFmtId="178" fontId="29" fillId="49" borderId="0" xfId="17" applyFont="1" applyFill="1" applyAlignment="1">
      <alignment vertical="top"/>
    </xf>
    <xf numFmtId="178" fontId="29" fillId="7" borderId="0" xfId="16" applyFont="1" applyAlignment="1">
      <alignment vertical="top" wrapText="1"/>
    </xf>
    <xf numFmtId="0" fontId="23" fillId="0" borderId="0" xfId="0" applyFont="1" applyAlignment="1">
      <alignment vertical="center"/>
    </xf>
    <xf numFmtId="178" fontId="29" fillId="53" borderId="0" xfId="17" applyFont="1" applyFill="1" applyAlignment="1"/>
    <xf numFmtId="178" fontId="39" fillId="0" borderId="0" xfId="17" applyFont="1">
      <alignment horizontal="left" indent="1"/>
    </xf>
    <xf numFmtId="178" fontId="39" fillId="7" borderId="0" xfId="16" applyFont="1">
      <alignment horizontal="left" wrapText="1" indent="1"/>
    </xf>
    <xf numFmtId="178" fontId="39" fillId="0" borderId="0" xfId="17" applyFont="1" applyAlignment="1">
      <alignment horizontal="left" vertical="top" wrapText="1" indent="1"/>
    </xf>
    <xf numFmtId="178" fontId="39" fillId="7" borderId="0" xfId="16" applyFont="1" applyAlignment="1">
      <alignment horizontal="left" vertical="top" wrapText="1" indent="1"/>
    </xf>
    <xf numFmtId="178" fontId="39" fillId="0" borderId="0" xfId="17" applyFont="1" applyAlignment="1">
      <alignment horizontal="left" wrapText="1" indent="1"/>
    </xf>
    <xf numFmtId="178" fontId="36" fillId="8" borderId="0" xfId="16" applyFont="1" applyFill="1">
      <alignment horizontal="left" wrapText="1" indent="1"/>
    </xf>
    <xf numFmtId="178" fontId="36" fillId="7" borderId="0" xfId="16" applyFont="1">
      <alignment horizontal="left" wrapText="1" indent="1"/>
    </xf>
    <xf numFmtId="178" fontId="36" fillId="0" borderId="0" xfId="17" applyFont="1" applyAlignment="1">
      <alignment horizontal="left" wrapText="1" indent="1"/>
    </xf>
    <xf numFmtId="178" fontId="36" fillId="0" borderId="0" xfId="17" applyFont="1" applyAlignment="1">
      <alignment vertical="top"/>
    </xf>
    <xf numFmtId="178" fontId="36" fillId="0" borderId="0" xfId="17" applyFont="1" applyAlignment="1">
      <alignment horizontal="left" vertical="top" wrapText="1" indent="1"/>
    </xf>
    <xf numFmtId="178" fontId="36" fillId="49" borderId="0" xfId="17" applyFont="1" applyFill="1">
      <alignment horizontal="left" indent="1"/>
    </xf>
    <xf numFmtId="0" fontId="30" fillId="0" borderId="0" xfId="0" applyFont="1" applyAlignment="1">
      <alignment vertical="top" wrapText="1"/>
    </xf>
    <xf numFmtId="178" fontId="40" fillId="7" borderId="0" xfId="16" applyFont="1" applyAlignment="1">
      <alignment vertical="top" wrapText="1"/>
    </xf>
    <xf numFmtId="178" fontId="41" fillId="7" borderId="0" xfId="16" applyFont="1" applyAlignment="1">
      <alignment vertical="top" wrapText="1"/>
    </xf>
    <xf numFmtId="178" fontId="41" fillId="53" borderId="0" xfId="17" applyFont="1" applyFill="1" applyAlignment="1">
      <alignment vertical="top" wrapText="1"/>
    </xf>
    <xf numFmtId="178" fontId="41" fillId="53" borderId="0" xfId="17" applyFont="1" applyFill="1" applyAlignment="1">
      <alignment vertical="top"/>
    </xf>
    <xf numFmtId="178" fontId="41" fillId="0" borderId="0" xfId="17" applyFont="1" applyAlignment="1">
      <alignment horizontal="left" vertical="top"/>
    </xf>
    <xf numFmtId="178" fontId="39" fillId="0" borderId="0" xfId="17" applyFont="1" applyAlignment="1">
      <alignment vertical="top" wrapText="1"/>
    </xf>
    <xf numFmtId="178" fontId="41" fillId="52" borderId="0" xfId="16" applyFont="1" applyFill="1" applyAlignment="1">
      <alignment vertical="top" wrapText="1"/>
    </xf>
    <xf numFmtId="178" fontId="29" fillId="52" borderId="0" xfId="17" applyFont="1" applyFill="1" applyAlignment="1">
      <alignment vertical="top"/>
    </xf>
    <xf numFmtId="178" fontId="29" fillId="0" borderId="0" xfId="17" applyFont="1" applyAlignment="1">
      <alignment vertical="top" wrapText="1"/>
    </xf>
    <xf numFmtId="178" fontId="40" fillId="0" borderId="0" xfId="17" applyFont="1" applyAlignment="1">
      <alignment vertical="top" wrapText="1"/>
    </xf>
    <xf numFmtId="0" fontId="23" fillId="8" borderId="6" xfId="0" applyFont="1" applyFill="1" applyBorder="1" applyAlignment="1">
      <alignment horizontal="left" vertical="center" wrapText="1"/>
    </xf>
    <xf numFmtId="0" fontId="23" fillId="8" borderId="7" xfId="0" applyFont="1" applyFill="1" applyBorder="1" applyAlignment="1">
      <alignment horizontal="left" vertical="center" wrapText="1"/>
    </xf>
    <xf numFmtId="0" fontId="23" fillId="8" borderId="9" xfId="0" applyFont="1" applyFill="1" applyBorder="1" applyAlignment="1">
      <alignment horizontal="left" vertical="center" wrapText="1"/>
    </xf>
    <xf numFmtId="0" fontId="23" fillId="8" borderId="10" xfId="0" applyFont="1" applyFill="1" applyBorder="1" applyAlignment="1">
      <alignment horizontal="left" vertical="center" wrapText="1"/>
    </xf>
    <xf numFmtId="178" fontId="23" fillId="51" borderId="0" xfId="0" applyNumberFormat="1" applyFont="1" applyFill="1">
      <alignment vertical="top"/>
    </xf>
    <xf numFmtId="178" fontId="40" fillId="7" borderId="0" xfId="16" applyFont="1" applyAlignment="1">
      <alignment horizontal="left" vertical="top" wrapText="1" indent="1"/>
    </xf>
    <xf numFmtId="178" fontId="40" fillId="0" borderId="0" xfId="17" applyFont="1" applyAlignment="1">
      <alignment horizontal="left" vertical="top" indent="1"/>
    </xf>
    <xf numFmtId="0" fontId="42" fillId="0" borderId="0" xfId="0" applyFont="1" applyAlignment="1">
      <alignment vertical="top" wrapText="1"/>
    </xf>
    <xf numFmtId="178" fontId="29" fillId="7" borderId="0" xfId="16" applyFont="1" applyAlignment="1">
      <alignment horizontal="left" vertical="top" wrapText="1" indent="1"/>
    </xf>
    <xf numFmtId="178" fontId="39" fillId="50" borderId="0" xfId="16" applyFont="1" applyFill="1" applyAlignment="1">
      <alignment horizontal="left" vertical="top" wrapText="1" indent="1"/>
    </xf>
    <xf numFmtId="178" fontId="40" fillId="8" borderId="0" xfId="17" applyFont="1" applyFill="1" applyAlignment="1">
      <alignment vertical="top" wrapText="1"/>
    </xf>
    <xf numFmtId="178" fontId="40" fillId="0" borderId="0" xfId="0" applyNumberFormat="1" applyFont="1">
      <alignment vertical="top"/>
    </xf>
    <xf numFmtId="178" fontId="27" fillId="0" borderId="0" xfId="0" applyNumberFormat="1" applyFont="1">
      <alignment vertical="top"/>
    </xf>
    <xf numFmtId="0" fontId="43" fillId="0" borderId="0" xfId="0" applyFont="1" applyAlignment="1">
      <alignment vertical="top" wrapText="1"/>
    </xf>
    <xf numFmtId="178" fontId="40" fillId="7" borderId="0" xfId="16" applyFont="1">
      <alignment horizontal="left" wrapText="1" indent="1"/>
    </xf>
    <xf numFmtId="178" fontId="40" fillId="51" borderId="0" xfId="16" applyFont="1" applyFill="1" applyAlignment="1">
      <alignment vertical="top" wrapText="1"/>
    </xf>
    <xf numFmtId="178" fontId="40" fillId="0" borderId="0" xfId="17" applyFont="1" applyAlignment="1">
      <alignment horizontal="left" vertical="top" wrapText="1" indent="1"/>
    </xf>
    <xf numFmtId="178" fontId="40" fillId="50" borderId="0" xfId="17" applyFont="1" applyFill="1" applyAlignment="1">
      <alignment horizontal="left" vertical="top"/>
    </xf>
    <xf numFmtId="178" fontId="40" fillId="0" borderId="0" xfId="17" applyFont="1" applyAlignment="1">
      <alignment vertical="top"/>
    </xf>
    <xf numFmtId="178" fontId="40" fillId="7" borderId="0" xfId="16" applyFont="1" applyAlignment="1">
      <alignment vertical="top"/>
    </xf>
    <xf numFmtId="178" fontId="40" fillId="53" borderId="0" xfId="16" applyFont="1" applyFill="1" applyAlignment="1">
      <alignment vertical="top" wrapText="1"/>
    </xf>
    <xf numFmtId="178" fontId="39" fillId="7" borderId="0" xfId="16" applyFont="1" applyAlignment="1">
      <alignment vertical="top" wrapText="1"/>
    </xf>
    <xf numFmtId="178" fontId="29" fillId="7" borderId="0" xfId="16" applyFont="1" applyAlignment="1">
      <alignment horizontal="center" wrapText="1"/>
    </xf>
    <xf numFmtId="178" fontId="47" fillId="7" borderId="0" xfId="16" applyFont="1">
      <alignment horizontal="left" wrapText="1" indent="1"/>
    </xf>
    <xf numFmtId="178" fontId="47" fillId="52" borderId="0" xfId="16" applyFont="1" applyFill="1">
      <alignment horizontal="left" wrapText="1" indent="1"/>
    </xf>
    <xf numFmtId="178" fontId="47" fillId="0" borderId="0" xfId="17" applyFont="1">
      <alignment horizontal="left" indent="1"/>
    </xf>
    <xf numFmtId="178" fontId="47" fillId="7" borderId="0" xfId="16" applyFont="1" applyAlignment="1">
      <alignment vertical="top" wrapText="1"/>
    </xf>
    <xf numFmtId="178" fontId="29" fillId="0" borderId="9" xfId="17" applyFont="1" applyBorder="1" applyAlignment="1">
      <alignment vertical="top" wrapText="1"/>
    </xf>
    <xf numFmtId="178" fontId="46" fillId="51" borderId="0" xfId="17" applyFont="1" applyFill="1">
      <alignment horizontal="left" indent="1"/>
    </xf>
    <xf numFmtId="178" fontId="49" fillId="51" borderId="0" xfId="17" applyFont="1" applyFill="1">
      <alignment horizontal="left" indent="1"/>
    </xf>
    <xf numFmtId="178" fontId="50" fillId="8" borderId="0" xfId="17" applyFont="1" applyFill="1">
      <alignment horizontal="left" indent="1"/>
    </xf>
    <xf numFmtId="178" fontId="29" fillId="8" borderId="0" xfId="17" applyFont="1" applyFill="1" applyAlignment="1"/>
    <xf numFmtId="178" fontId="46" fillId="49" borderId="0" xfId="16" applyFont="1" applyFill="1">
      <alignment horizontal="left" wrapText="1" indent="1"/>
    </xf>
    <xf numFmtId="178" fontId="37" fillId="49" borderId="0" xfId="16" applyFont="1" applyFill="1">
      <alignment horizontal="left" wrapText="1" indent="1"/>
    </xf>
    <xf numFmtId="178" fontId="29" fillId="50" borderId="9" xfId="17" applyFont="1" applyFill="1" applyBorder="1" applyAlignment="1">
      <alignment vertical="top" wrapText="1"/>
    </xf>
    <xf numFmtId="178" fontId="41" fillId="0" borderId="0" xfId="17" applyFont="1" applyAlignment="1">
      <alignment vertical="top" wrapText="1"/>
    </xf>
    <xf numFmtId="178" fontId="47" fillId="0" borderId="0" xfId="17" applyFont="1" applyAlignment="1">
      <alignment vertical="top" wrapText="1"/>
    </xf>
    <xf numFmtId="178" fontId="47" fillId="0" borderId="0" xfId="17" applyFont="1" applyAlignment="1">
      <alignment vertical="top"/>
    </xf>
    <xf numFmtId="178" fontId="48" fillId="7" borderId="0" xfId="16" applyFont="1" applyAlignment="1">
      <alignment vertical="top" wrapText="1"/>
    </xf>
    <xf numFmtId="178" fontId="41" fillId="0" borderId="0" xfId="17" applyFont="1" applyAlignment="1">
      <alignment horizontal="left" vertical="top" wrapText="1"/>
    </xf>
    <xf numFmtId="178" fontId="29" fillId="8" borderId="0" xfId="17" applyFont="1" applyFill="1" applyAlignment="1">
      <alignment horizontal="left" vertical="center" wrapText="1" indent="1"/>
    </xf>
    <xf numFmtId="178" fontId="29" fillId="0" borderId="0" xfId="17" applyFont="1" applyAlignment="1">
      <alignment horizontal="left" vertical="center" wrapText="1" indent="1"/>
    </xf>
    <xf numFmtId="178" fontId="46" fillId="0" borderId="0" xfId="17" applyFont="1" applyAlignment="1">
      <alignment horizontal="left" vertical="top" wrapText="1" indent="1"/>
    </xf>
    <xf numFmtId="178" fontId="46" fillId="0" borderId="0" xfId="17" applyFont="1" applyAlignment="1">
      <alignment horizontal="left" vertical="top" indent="1"/>
    </xf>
    <xf numFmtId="0" fontId="40" fillId="7" borderId="0" xfId="0" applyFont="1" applyFill="1" applyAlignment="1">
      <alignment vertical="top" wrapText="1"/>
    </xf>
    <xf numFmtId="178" fontId="46" fillId="7" borderId="0" xfId="16" applyFont="1" applyAlignment="1">
      <alignment horizontal="left" vertical="top" wrapText="1" indent="1"/>
    </xf>
    <xf numFmtId="178" fontId="29" fillId="7" borderId="0" xfId="16" applyFont="1" applyAlignment="1">
      <alignment horizontal="left" vertical="top" wrapText="1"/>
    </xf>
    <xf numFmtId="178" fontId="32" fillId="8" borderId="5" xfId="0" applyNumberFormat="1" applyFont="1" applyFill="1" applyBorder="1" applyAlignment="1">
      <alignment horizontal="left" vertical="top" indent="1"/>
    </xf>
    <xf numFmtId="178" fontId="32" fillId="8" borderId="6" xfId="0" applyNumberFormat="1" applyFont="1" applyFill="1" applyBorder="1" applyAlignment="1">
      <alignment horizontal="left" vertical="top" indent="1"/>
    </xf>
    <xf numFmtId="178" fontId="32" fillId="8" borderId="7" xfId="0" applyNumberFormat="1" applyFont="1" applyFill="1" applyBorder="1" applyAlignment="1">
      <alignment horizontal="left" vertical="top" indent="1"/>
    </xf>
    <xf numFmtId="178" fontId="32" fillId="8" borderId="8" xfId="0" applyNumberFormat="1" applyFont="1" applyFill="1" applyBorder="1" applyAlignment="1">
      <alignment horizontal="left" vertical="top" indent="1"/>
    </xf>
    <xf numFmtId="178" fontId="32" fillId="8" borderId="9" xfId="0" applyNumberFormat="1" applyFont="1" applyFill="1" applyBorder="1" applyAlignment="1">
      <alignment horizontal="left" vertical="top" indent="1"/>
    </xf>
    <xf numFmtId="178" fontId="32" fillId="8" borderId="10" xfId="0" applyNumberFormat="1" applyFont="1" applyFill="1" applyBorder="1" applyAlignment="1">
      <alignment horizontal="left" vertical="top" indent="1"/>
    </xf>
    <xf numFmtId="0" fontId="27" fillId="0" borderId="4" xfId="15" applyFont="1" applyAlignment="1">
      <alignment horizontal="center" vertical="center"/>
    </xf>
    <xf numFmtId="178" fontId="29" fillId="50" borderId="0" xfId="17" applyFont="1" applyFill="1" applyAlignment="1">
      <alignment horizontal="center"/>
    </xf>
    <xf numFmtId="56" fontId="30" fillId="8" borderId="6" xfId="0" applyNumberFormat="1" applyFont="1" applyFill="1" applyBorder="1" applyAlignment="1">
      <alignment horizontal="left" vertical="center" wrapText="1"/>
    </xf>
    <xf numFmtId="0" fontId="29" fillId="8" borderId="8" xfId="11" applyFont="1" applyFill="1" applyBorder="1" applyAlignment="1">
      <alignment vertical="top" wrapText="1"/>
    </xf>
    <xf numFmtId="0" fontId="29" fillId="8" borderId="9" xfId="11" applyFont="1" applyFill="1" applyBorder="1" applyAlignment="1">
      <alignment vertical="top" wrapText="1"/>
    </xf>
    <xf numFmtId="0" fontId="23" fillId="8" borderId="6" xfId="0" applyFont="1" applyFill="1" applyBorder="1">
      <alignment vertical="top"/>
    </xf>
    <xf numFmtId="0" fontId="23" fillId="8" borderId="7" xfId="0" applyFont="1" applyFill="1" applyBorder="1">
      <alignment vertical="top"/>
    </xf>
    <xf numFmtId="0" fontId="23" fillId="8" borderId="9" xfId="0" applyFont="1" applyFill="1" applyBorder="1">
      <alignment vertical="top"/>
    </xf>
    <xf numFmtId="0" fontId="23" fillId="8" borderId="10" xfId="0" applyFont="1" applyFill="1" applyBorder="1">
      <alignment vertical="top"/>
    </xf>
    <xf numFmtId="178" fontId="32" fillId="8" borderId="8" xfId="0" applyNumberFormat="1" applyFont="1" applyFill="1" applyBorder="1" applyAlignment="1">
      <alignment horizontal="left" vertical="top" wrapText="1" indent="1"/>
    </xf>
    <xf numFmtId="178" fontId="32" fillId="8" borderId="9" xfId="0" applyNumberFormat="1" applyFont="1" applyFill="1" applyBorder="1" applyAlignment="1">
      <alignment horizontal="left" vertical="top" wrapText="1" indent="1"/>
    </xf>
    <xf numFmtId="178" fontId="32" fillId="8" borderId="10" xfId="0" applyNumberFormat="1" applyFont="1" applyFill="1" applyBorder="1" applyAlignment="1">
      <alignment horizontal="left" vertical="top" wrapText="1" indent="1"/>
    </xf>
    <xf numFmtId="178" fontId="32" fillId="8" borderId="5" xfId="0" applyNumberFormat="1" applyFont="1" applyFill="1" applyBorder="1" applyAlignment="1">
      <alignment horizontal="left" vertical="top" wrapText="1" indent="1"/>
    </xf>
    <xf numFmtId="178" fontId="32" fillId="8" borderId="6" xfId="0" applyNumberFormat="1" applyFont="1" applyFill="1" applyBorder="1" applyAlignment="1">
      <alignment horizontal="left" vertical="top" wrapText="1" indent="1"/>
    </xf>
    <xf numFmtId="178" fontId="32" fillId="8" borderId="7" xfId="0" applyNumberFormat="1" applyFont="1" applyFill="1" applyBorder="1" applyAlignment="1">
      <alignment horizontal="left" vertical="top" wrapText="1" indent="1"/>
    </xf>
    <xf numFmtId="178" fontId="29" fillId="8" borderId="5" xfId="0" applyNumberFormat="1" applyFont="1" applyFill="1" applyBorder="1" applyAlignment="1">
      <alignment horizontal="left" vertical="top" indent="1"/>
    </xf>
    <xf numFmtId="178" fontId="29" fillId="8" borderId="6" xfId="0" applyNumberFormat="1" applyFont="1" applyFill="1" applyBorder="1" applyAlignment="1">
      <alignment horizontal="left" vertical="top" indent="1"/>
    </xf>
    <xf numFmtId="178" fontId="29" fillId="8" borderId="7" xfId="0" applyNumberFormat="1" applyFont="1" applyFill="1" applyBorder="1" applyAlignment="1">
      <alignment horizontal="left" vertical="top" indent="1"/>
    </xf>
    <xf numFmtId="178" fontId="29" fillId="8" borderId="8" xfId="0" applyNumberFormat="1" applyFont="1" applyFill="1" applyBorder="1" applyAlignment="1">
      <alignment horizontal="left" vertical="top" indent="1"/>
    </xf>
    <xf numFmtId="178" fontId="29" fillId="8" borderId="9" xfId="0" applyNumberFormat="1" applyFont="1" applyFill="1" applyBorder="1" applyAlignment="1">
      <alignment horizontal="left" vertical="top" indent="1"/>
    </xf>
    <xf numFmtId="178" fontId="29" fillId="8" borderId="10" xfId="0" applyNumberFormat="1" applyFont="1" applyFill="1" applyBorder="1" applyAlignment="1">
      <alignment horizontal="left" vertical="top" indent="1"/>
    </xf>
    <xf numFmtId="178" fontId="29" fillId="49" borderId="0" xfId="17" applyFont="1" applyFill="1" applyAlignment="1">
      <alignment horizontal="left"/>
    </xf>
    <xf numFmtId="178" fontId="29" fillId="8" borderId="5" xfId="0" applyNumberFormat="1" applyFont="1" applyFill="1" applyBorder="1">
      <alignment vertical="top"/>
    </xf>
    <xf numFmtId="178" fontId="32" fillId="8" borderId="6" xfId="0" applyNumberFormat="1" applyFont="1" applyFill="1" applyBorder="1">
      <alignment vertical="top"/>
    </xf>
    <xf numFmtId="178" fontId="32" fillId="8" borderId="7" xfId="0" applyNumberFormat="1" applyFont="1" applyFill="1" applyBorder="1">
      <alignment vertical="top"/>
    </xf>
    <xf numFmtId="178" fontId="32" fillId="8" borderId="8" xfId="0" applyNumberFormat="1" applyFont="1" applyFill="1" applyBorder="1">
      <alignment vertical="top"/>
    </xf>
    <xf numFmtId="178" fontId="32" fillId="8" borderId="9" xfId="0" applyNumberFormat="1" applyFont="1" applyFill="1" applyBorder="1">
      <alignment vertical="top"/>
    </xf>
    <xf numFmtId="178" fontId="32" fillId="8" borderId="10" xfId="0" applyNumberFormat="1" applyFont="1" applyFill="1" applyBorder="1">
      <alignment vertical="top"/>
    </xf>
    <xf numFmtId="0" fontId="23" fillId="8" borderId="0" xfId="0" applyFont="1" applyFill="1">
      <alignment vertical="top"/>
    </xf>
    <xf numFmtId="0" fontId="30" fillId="8" borderId="0" xfId="0" applyFont="1" applyFill="1">
      <alignment vertical="top"/>
    </xf>
    <xf numFmtId="0" fontId="30" fillId="8" borderId="17" xfId="0" applyFont="1" applyFill="1" applyBorder="1">
      <alignment vertical="top"/>
    </xf>
    <xf numFmtId="178" fontId="38" fillId="8" borderId="5" xfId="0" applyNumberFormat="1" applyFont="1" applyFill="1" applyBorder="1">
      <alignment vertical="top"/>
    </xf>
  </cellXfs>
  <cellStyles count="52">
    <cellStyle name="20% - アクセント 1" xfId="31" builtinId="30" customBuiltin="1"/>
    <cellStyle name="20% - アクセント 2" xfId="34" builtinId="34" customBuiltin="1"/>
    <cellStyle name="20% - アクセント 3" xfId="38" builtinId="38" customBuiltin="1"/>
    <cellStyle name="20% - アクセント 4" xfId="42" builtinId="42" customBuiltin="1"/>
    <cellStyle name="20% - アクセント 5" xfId="45" builtinId="46" customBuiltin="1"/>
    <cellStyle name="20% - アクセント 6" xfId="49" builtinId="50" customBuiltin="1"/>
    <cellStyle name="40% - アクセント 1" xfId="1" builtinId="31" customBuiltin="1"/>
    <cellStyle name="40% - アクセント 2" xfId="35" builtinId="35" customBuiltin="1"/>
    <cellStyle name="40% - アクセント 3" xfId="39" builtinId="39" customBuiltin="1"/>
    <cellStyle name="40% - アクセント 4" xfId="43" builtinId="43" customBuiltin="1"/>
    <cellStyle name="40% - アクセント 5" xfId="46" builtinId="47" customBuiltin="1"/>
    <cellStyle name="40% - アクセント 6" xfId="50" builtinId="51" customBuiltin="1"/>
    <cellStyle name="60% - アクセント 1" xfId="32" builtinId="32" customBuiltin="1"/>
    <cellStyle name="60% - アクセント 2" xfId="36" builtinId="36" customBuiltin="1"/>
    <cellStyle name="60% - アクセント 3" xfId="40" builtinId="40" customBuiltin="1"/>
    <cellStyle name="60% - アクセント 4" xfId="44" builtinId="44" customBuiltin="1"/>
    <cellStyle name="60% - アクセント 5" xfId="47" builtinId="48" customBuiltin="1"/>
    <cellStyle name="60% - アクセント 6" xfId="51" builtinId="52" customBuiltin="1"/>
    <cellStyle name="アクセント 1" xfId="3" builtinId="29" customBuiltin="1"/>
    <cellStyle name="アクセント 2" xfId="33" builtinId="33" customBuiltin="1"/>
    <cellStyle name="アクセント 3" xfId="37" builtinId="37" customBuiltin="1"/>
    <cellStyle name="アクセント 4" xfId="41" builtinId="41" customBuiltin="1"/>
    <cellStyle name="アクセント 5" xfId="4" builtinId="45" customBuiltin="1"/>
    <cellStyle name="アクセント 6" xfId="48" builtinId="49" customBuiltin="1"/>
    <cellStyle name="タイトル" xfId="5" builtinId="15" customBuiltin="1"/>
    <cellStyle name="チェック セル" xfId="26" builtinId="23" customBuiltin="1"/>
    <cellStyle name="どちらでもない" xfId="21" builtinId="28" customBuiltin="1"/>
    <cellStyle name="パーセント" xfId="10" builtinId="5" customBuiltin="1"/>
    <cellStyle name="メモ" xfId="28" builtinId="10" customBuiltin="1"/>
    <cellStyle name="リンク セル" xfId="25" builtinId="24" customBuiltin="1"/>
    <cellStyle name="悪い" xfId="20" builtinId="27" customBuiltin="1"/>
    <cellStyle name="計算" xfId="24" builtinId="22" customBuiltin="1"/>
    <cellStyle name="警告文" xfId="27" builtinId="11" customBuiltin="1"/>
    <cellStyle name="桁区切り" xfId="7" builtinId="6" customBuiltin="1"/>
    <cellStyle name="桁区切り [0.00]" xfId="6" builtinId="3" customBuiltin="1"/>
    <cellStyle name="月" xfId="14" xr:uid="{0620BD55-CC6D-4E32-846C-ED1E5CA86C76}"/>
    <cellStyle name="見出し 1" xfId="2" builtinId="16" customBuiltin="1"/>
    <cellStyle name="見出し 2" xfId="12" builtinId="17" customBuiltin="1"/>
    <cellStyle name="見出し 3" xfId="13" builtinId="18" customBuiltin="1"/>
    <cellStyle name="見出し 4" xfId="11" builtinId="19" customBuiltin="1"/>
    <cellStyle name="縞模様" xfId="16" xr:uid="{372A1842-8DB4-4B05-A4F9-194B0B56EABA}"/>
    <cellStyle name="集計" xfId="30" builtinId="25" customBuiltin="1"/>
    <cellStyle name="出力" xfId="23" builtinId="21" customBuiltin="1"/>
    <cellStyle name="設定エントリ" xfId="18" xr:uid="{8F0303C9-060A-4378-B3BA-99408B995F90}"/>
    <cellStyle name="説明文" xfId="29" builtinId="53" customBuiltin="1"/>
    <cellStyle name="通貨" xfId="9" builtinId="7" customBuiltin="1"/>
    <cellStyle name="通貨 [0.00]" xfId="8" builtinId="4" customBuiltin="1"/>
    <cellStyle name="日" xfId="17" xr:uid="{CB09B5E3-8995-4BCC-99D7-4E3B52C29B71}"/>
    <cellStyle name="入力" xfId="22" builtinId="20" customBuiltin="1"/>
    <cellStyle name="標準" xfId="0" builtinId="0" customBuiltin="1"/>
    <cellStyle name="曜日" xfId="15" xr:uid="{F4C59F2B-B807-4231-B5C0-B51F441FA314}"/>
    <cellStyle name="良い" xfId="19" builtinId="26" customBuiltin="1"/>
  </cellStyles>
  <dxfs count="37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  <pageSetUpPr autoPageBreaks="0" fitToPage="1"/>
  </sheetPr>
  <dimension ref="A1:K14"/>
  <sheetViews>
    <sheetView showGridLines="0" topLeftCell="A4" zoomScale="90" zoomScaleNormal="90" workbookViewId="0">
      <selection activeCell="D14" sqref="D14:E14"/>
    </sheetView>
  </sheetViews>
  <sheetFormatPr defaultColWidth="8.88671875" defaultRowHeight="15.7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77734375" style="1" customWidth="1"/>
    <col min="11" max="11" width="13.77734375" style="1" customWidth="1"/>
    <col min="12" max="16384" width="8.88671875" style="1"/>
  </cols>
  <sheetData>
    <row r="1" spans="1:11" s="6" customFormat="1" ht="60" customHeight="1">
      <c r="A1" s="1"/>
      <c r="B1" s="2" t="str">
        <f>CalendarYear&amp;"年1月"</f>
        <v>2026年1月</v>
      </c>
      <c r="C1" s="3"/>
      <c r="D1" s="3"/>
      <c r="E1" s="4"/>
      <c r="F1" s="4"/>
      <c r="G1" s="4"/>
      <c r="H1" s="5"/>
    </row>
    <row r="2" spans="1:11" s="8" customFormat="1" ht="21.75" customHeight="1">
      <c r="A2" s="1"/>
      <c r="B2" s="7" t="str">
        <f>週の開始日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" t="str">
        <f t="shared" si="0"/>
        <v>土曜日</v>
      </c>
      <c r="J2" s="167" t="s">
        <v>1</v>
      </c>
      <c r="K2" s="167"/>
    </row>
    <row r="3" spans="1:11" s="9" customFormat="1" ht="19.5" customHeight="1">
      <c r="A3" s="1"/>
      <c r="B3" s="60">
        <f t="array" ref="B3:H3">DaysAndWeeks+DATE(CalendarYear,1,1)-WEEKDAY(DATE(CalendarYear,1,1),(週の開始日="月曜日")+1)+1</f>
        <v>46019</v>
      </c>
      <c r="C3" s="60">
        <v>46020</v>
      </c>
      <c r="D3" s="60">
        <v>46021</v>
      </c>
      <c r="E3" s="79">
        <v>46022</v>
      </c>
      <c r="F3" s="79">
        <v>46023</v>
      </c>
      <c r="G3" s="79">
        <v>46024</v>
      </c>
      <c r="H3" s="79">
        <v>46025</v>
      </c>
      <c r="J3" s="10" t="s">
        <v>2</v>
      </c>
      <c r="K3" s="11">
        <v>2026</v>
      </c>
    </row>
    <row r="4" spans="1:11" ht="57.95" customHeight="1">
      <c r="B4" s="60"/>
      <c r="C4" s="60"/>
      <c r="D4" s="60"/>
      <c r="E4" s="168"/>
      <c r="F4" s="168"/>
      <c r="G4" s="168"/>
      <c r="H4" s="168"/>
      <c r="J4" s="12" t="s">
        <v>3</v>
      </c>
      <c r="K4" s="13" t="s">
        <v>4</v>
      </c>
    </row>
    <row r="5" spans="1:11" s="9" customFormat="1" ht="19.5" customHeight="1">
      <c r="A5" s="1"/>
      <c r="B5" s="80">
        <f t="array" ref="B5:H5">DaysAndWeeks+DATE(CalendarYear,1,1)-WEEKDAY(DATE(CalendarYear,1,1),(週の開始日="月曜日")+1)+8</f>
        <v>46026</v>
      </c>
      <c r="C5" s="61">
        <v>46027</v>
      </c>
      <c r="D5" s="61">
        <v>46028</v>
      </c>
      <c r="E5" s="61">
        <v>46029</v>
      </c>
      <c r="F5" s="61">
        <v>46030</v>
      </c>
      <c r="G5" s="61">
        <v>46031</v>
      </c>
      <c r="H5" s="80">
        <v>46032</v>
      </c>
    </row>
    <row r="6" spans="1:11" ht="57.95" customHeight="1">
      <c r="B6" s="80"/>
      <c r="C6" s="104" t="s">
        <v>6</v>
      </c>
      <c r="D6" s="104" t="s">
        <v>32</v>
      </c>
      <c r="E6" s="104" t="s">
        <v>30</v>
      </c>
      <c r="F6" s="61"/>
      <c r="G6" s="61"/>
      <c r="H6" s="80"/>
      <c r="J6" s="14"/>
    </row>
    <row r="7" spans="1:11" s="9" customFormat="1" ht="19.5" customHeight="1">
      <c r="A7" s="1"/>
      <c r="B7" s="79">
        <f t="array" ref="B7:H7">DaysAndWeeks+DATE(CalendarYear,1,1)-WEEKDAY(DATE(CalendarYear,1,1),(週の開始日="月曜日")+1)+15</f>
        <v>46033</v>
      </c>
      <c r="C7" s="79">
        <v>46034</v>
      </c>
      <c r="D7" s="60">
        <v>46035</v>
      </c>
      <c r="E7" s="60">
        <v>46036</v>
      </c>
      <c r="F7" s="60">
        <v>46037</v>
      </c>
      <c r="G7" s="60">
        <v>46038</v>
      </c>
      <c r="H7" s="79">
        <v>46039</v>
      </c>
      <c r="J7" s="14"/>
    </row>
    <row r="8" spans="1:11" ht="57.95" customHeight="1">
      <c r="B8" s="79"/>
      <c r="C8" s="79"/>
      <c r="D8" s="60"/>
      <c r="E8" s="60"/>
      <c r="F8" s="60"/>
      <c r="G8" s="113" t="s">
        <v>27</v>
      </c>
      <c r="H8" s="79"/>
    </row>
    <row r="9" spans="1:11" s="9" customFormat="1" ht="19.5" customHeight="1">
      <c r="A9" s="1"/>
      <c r="B9" s="80">
        <f t="array" ref="B9:H9">DaysAndWeeks+DATE(CalendarYear,1,1)-WEEKDAY(DATE(CalendarYear,1,1),(週の開始日="月曜日")+1)+22</f>
        <v>46040</v>
      </c>
      <c r="C9" s="61">
        <v>46041</v>
      </c>
      <c r="D9" s="61">
        <v>46042</v>
      </c>
      <c r="E9" s="61">
        <v>46043</v>
      </c>
      <c r="F9" s="61">
        <v>46044</v>
      </c>
      <c r="G9" s="61">
        <v>46045</v>
      </c>
      <c r="H9" s="80">
        <v>46046</v>
      </c>
    </row>
    <row r="10" spans="1:11" ht="57.95" customHeight="1">
      <c r="B10" s="80"/>
      <c r="C10" s="61"/>
      <c r="D10" s="61"/>
      <c r="E10" s="61"/>
      <c r="F10" s="61"/>
      <c r="G10" s="104" t="s">
        <v>35</v>
      </c>
      <c r="H10" s="80"/>
    </row>
    <row r="11" spans="1:11" s="9" customFormat="1" ht="19.5" customHeight="1">
      <c r="A11" s="1"/>
      <c r="B11" s="79">
        <f t="array" ref="B11:H11">DaysAndWeeks+DATE(CalendarYear,1,1)-WEEKDAY(DATE(CalendarYear,1,1),(週の開始日="月曜日")+1)+29</f>
        <v>46047</v>
      </c>
      <c r="C11" s="60">
        <v>46048</v>
      </c>
      <c r="D11" s="60">
        <v>46049</v>
      </c>
      <c r="E11" s="60">
        <v>46050</v>
      </c>
      <c r="F11" s="60">
        <v>46051</v>
      </c>
      <c r="G11" s="60">
        <v>46052</v>
      </c>
      <c r="H11" s="79">
        <v>46053</v>
      </c>
    </row>
    <row r="12" spans="1:11" ht="57.95" customHeight="1">
      <c r="B12" s="79"/>
      <c r="C12" s="60" t="s">
        <v>34</v>
      </c>
      <c r="D12" s="60"/>
      <c r="E12" s="60"/>
      <c r="F12" s="60"/>
      <c r="G12" s="60"/>
      <c r="H12" s="79"/>
    </row>
    <row r="13" spans="1:11" s="9" customFormat="1" ht="19.5" customHeight="1">
      <c r="A13" s="1"/>
      <c r="B13" s="61">
        <f t="array" ref="B13:C13">DaysAndWeeks+DATE(CalendarYear,1,1)-WEEKDAY(DATE(CalendarYear,1,1),(週の開始日="月曜日")+1)+36</f>
        <v>46054</v>
      </c>
      <c r="C13" s="61">
        <v>46055</v>
      </c>
      <c r="D13" s="63" t="s">
        <v>0</v>
      </c>
      <c r="E13" s="169" t="s">
        <v>33</v>
      </c>
      <c r="F13" s="169"/>
      <c r="G13" s="114"/>
      <c r="H13" s="115"/>
    </row>
    <row r="14" spans="1:11" ht="57.95" customHeight="1">
      <c r="B14" s="61"/>
      <c r="C14" s="61"/>
      <c r="D14" s="170" t="s">
        <v>36</v>
      </c>
      <c r="E14" s="171"/>
      <c r="F14" s="116"/>
      <c r="G14" s="116"/>
      <c r="H14" s="117"/>
    </row>
  </sheetData>
  <mergeCells count="4">
    <mergeCell ref="J2:K2"/>
    <mergeCell ref="E4:H4"/>
    <mergeCell ref="E13:F13"/>
    <mergeCell ref="D14:E14"/>
  </mergeCells>
  <phoneticPr fontId="1" type="noConversion"/>
  <conditionalFormatting sqref="B13:D13">
    <cfRule type="expression" dxfId="36" priority="1">
      <formula>AND(DAY(B13)&gt;=1,DAY(B13)&lt;=15)</formula>
    </cfRule>
  </conditionalFormatting>
  <conditionalFormatting sqref="B3:G3">
    <cfRule type="expression" dxfId="35" priority="24">
      <formula>DAY(B3)&gt;8</formula>
    </cfRule>
  </conditionalFormatting>
  <conditionalFormatting sqref="B11:H11">
    <cfRule type="expression" dxfId="34" priority="25">
      <formula>AND(DAY(B11)&gt;=1,DAY(B11)&lt;=15)</formula>
    </cfRule>
  </conditionalFormatting>
  <dataValidations count="14">
    <dataValidation type="list" errorStyle="warning" allowBlank="1" showInputMessage="1" showErrorMessage="1" error="リストから曜日を選択します。[キャンセル] を選択し、Alt キーを押しながら下矢印キーを押して、ドロップダウン リストから曜日を選択します" prompt="このセルで週の最初の曜日を選びます。Alt キーを押しながら下矢印キーを押して、ドロップダウン リストを開き、Enter キーを押して週の最初の曜日を選択します" sqref="K4" xr:uid="{00000000-0002-0000-0000-000000000000}">
      <formula1>"日曜日,月曜日"</formula1>
    </dataValidation>
    <dataValidation allowBlank="1" showInputMessage="1" showErrorMessage="1" prompt="このブックでは、カスタムの 1 か月カレンダーを作成します。この 1 月のワークシートを使って、すべての月の年および週の最初の曜日をカスタマイズします。月ごとに別のワークシート上に表示されます" sqref="A1" xr:uid="{00000000-0002-0000-0000-000001000000}"/>
    <dataValidation allowBlank="1" showInputMessage="1" showErrorMessage="1" prompt="年を入力し、下のセルでカレンダーの最初の日を選択します。これらのカレンダー設定用のセルは印刷されません。" sqref="J2" xr:uid="{00000000-0002-0000-0000-000003000000}"/>
    <dataValidation allowBlank="1" showInputMessage="1" showErrorMessage="1" prompt="右のセルに年を入力します" sqref="J3" xr:uid="{00000000-0002-0000-0000-000004000000}"/>
    <dataValidation allowBlank="1" showInputMessage="1" showErrorMessage="1" prompt="右側のセルで週の最初の曜日を選びます" sqref="J4" xr:uid="{00000000-0002-0000-0000-000005000000}"/>
    <dataValidation allowBlank="1" showInputMessage="1" showErrorMessage="1" prompt="このセルに年を入力します" sqref="K3" xr:uid="{00000000-0002-0000-0000-000006000000}"/>
    <dataValidation allowBlank="1" showInputMessage="1" showErrorMessage="1" prompt="この行には、このカレンダーの曜日名が含まれます。このセルには、週の最初の曜日が含まれます。最初の曜日を変更するには、セル K4 に新しい曜日を入力します" sqref="B2" xr:uid="{00000000-0002-0000-0000-000007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000-000008000000}"/>
    <dataValidation allowBlank="1" showErrorMessage="1" prompt="このセルの年は、セル K2 に入力された年に基づいて自動的に更新されます。下のカレンダーには、細字フォントの網掛けの前の月と次の月の日付が含まれます" sqref="B1" xr:uid="{00000000-0002-0000-0000-000009000000}"/>
    <dataValidation allowBlank="1" showInputMessage="1" showErrorMessage="1" prompt="曜日は自動的に決定されます" sqref="C2:H2" xr:uid="{00000000-0002-0000-0000-00000A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000-00000B000000}"/>
    <dataValidation allowBlank="1" showInputMessage="1" showErrorMessage="1" prompt="このセルにメモを入力します" sqref="F14 G13:H14 E13" xr:uid="{00000000-0002-0000-0000-00000C000000}"/>
    <dataValidation allowBlank="1" showInputMessage="1" showErrorMessage="1" prompt="右のセルにメモを入力します" sqref="D13:D14" xr:uid="{00000000-0002-0000-0000-00000D000000}"/>
    <dataValidation allowBlank="1" showInputMessage="1" showErrorMessage="1" prompt="このセルの年が自動的に更新されます。年を変更するには、セル K3 で別の年を選択します。" sqref="C1" xr:uid="{68DB1B5F-672F-42EA-B173-279D18DF96BF}"/>
  </dataValidations>
  <printOptions horizontalCentered="1" verticalCentered="1"/>
  <pageMargins left="0.7" right="0.7" top="0.75" bottom="0.75" header="0.3" footer="0.3"/>
  <pageSetup paperSize="9" orientation="landscape" r:id="rId1"/>
  <headerFooter differentFirst="1" alignWithMargins="0">
    <oddFooter>Page &amp;P of &amp;N</oddFooter>
  </headerFooter>
  <customProperties>
    <customPr name="SheetChanged" r:id="rId2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-0.249977111117893"/>
    <pageSetUpPr fitToPage="1"/>
  </sheetPr>
  <dimension ref="B1:H17"/>
  <sheetViews>
    <sheetView showGridLines="0" zoomScale="90" zoomScaleNormal="90" workbookViewId="0">
      <selection activeCell="C8" sqref="C8"/>
    </sheetView>
  </sheetViews>
  <sheetFormatPr defaultColWidth="8.88671875" defaultRowHeight="15.7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>
      <c r="B1" s="24" t="str">
        <f>CalendarYear&amp;"年10月 "</f>
        <v xml:space="preserve">2026年10月 </v>
      </c>
      <c r="C1" s="25"/>
      <c r="D1" s="25"/>
      <c r="E1" s="26"/>
      <c r="F1" s="26"/>
      <c r="G1" s="26"/>
      <c r="H1" s="27"/>
    </row>
    <row r="2" spans="2:8" ht="21.75" customHeight="1">
      <c r="B2" s="75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5" t="str">
        <f t="shared" si="0"/>
        <v>土曜日</v>
      </c>
    </row>
    <row r="3" spans="2:8" ht="19.5" customHeight="1">
      <c r="B3" s="76">
        <f t="array" ref="B3:H3">DaysAndWeeks+DATE(CalendarYear,10,1)-WEEKDAY(DATE(CalendarYear,10,1),(週の開始日="月曜日")+1)+1</f>
        <v>46292</v>
      </c>
      <c r="C3" s="60">
        <v>46293</v>
      </c>
      <c r="D3" s="60">
        <v>46294</v>
      </c>
      <c r="E3" s="60">
        <v>46295</v>
      </c>
      <c r="F3" s="60">
        <v>46296</v>
      </c>
      <c r="G3" s="60">
        <v>46297</v>
      </c>
      <c r="H3" s="76">
        <v>46298</v>
      </c>
    </row>
    <row r="4" spans="2:8" ht="57.95" customHeight="1">
      <c r="B4" s="76"/>
      <c r="C4" s="60"/>
      <c r="D4" s="60"/>
      <c r="E4" s="60"/>
      <c r="F4" s="60"/>
      <c r="G4" s="60"/>
      <c r="H4" s="107" t="s">
        <v>7</v>
      </c>
    </row>
    <row r="5" spans="2:8" ht="19.5" customHeight="1">
      <c r="B5" s="77">
        <f t="array" ref="B5:H5">DaysAndWeeks+DATE(CalendarYear,10,1)-WEEKDAY(DATE(CalendarYear,10,1),(週の開始日="月曜日")+1)+8</f>
        <v>46299</v>
      </c>
      <c r="C5" s="61">
        <v>46300</v>
      </c>
      <c r="D5" s="61">
        <v>46301</v>
      </c>
      <c r="E5" s="61">
        <v>46302</v>
      </c>
      <c r="F5" s="61">
        <v>46303</v>
      </c>
      <c r="G5" s="61">
        <v>46304</v>
      </c>
      <c r="H5" s="77">
        <v>46305</v>
      </c>
    </row>
    <row r="6" spans="2:8" ht="57.95" customHeight="1">
      <c r="B6" s="77"/>
      <c r="C6" s="105" t="s">
        <v>8</v>
      </c>
      <c r="D6" s="105" t="s">
        <v>9</v>
      </c>
      <c r="E6" s="105" t="s">
        <v>10</v>
      </c>
      <c r="F6" s="105" t="s">
        <v>10</v>
      </c>
      <c r="G6" s="61"/>
      <c r="H6" s="134" t="s">
        <v>38</v>
      </c>
    </row>
    <row r="7" spans="2:8" ht="19.5" customHeight="1">
      <c r="B7" s="76">
        <f t="array" ref="B7:H7">DaysAndWeeks+DATE(CalendarYear,10,1)-WEEKDAY(DATE(CalendarYear,10,1),(週の開始日="月曜日")+1)+15</f>
        <v>46306</v>
      </c>
      <c r="C7" s="76">
        <v>46307</v>
      </c>
      <c r="D7" s="85">
        <v>46308</v>
      </c>
      <c r="E7" s="60">
        <v>46309</v>
      </c>
      <c r="F7" s="60">
        <v>46310</v>
      </c>
      <c r="G7" s="60">
        <v>46311</v>
      </c>
      <c r="H7" s="76">
        <v>46312</v>
      </c>
    </row>
    <row r="8" spans="2:8" ht="57.95" customHeight="1">
      <c r="B8" s="76"/>
      <c r="C8" s="91" t="s">
        <v>16</v>
      </c>
      <c r="D8" s="83"/>
      <c r="E8" s="60"/>
      <c r="F8" s="60"/>
      <c r="G8" s="60"/>
      <c r="H8" s="106" t="s">
        <v>65</v>
      </c>
    </row>
    <row r="9" spans="2:8" ht="19.5" customHeight="1">
      <c r="B9" s="77">
        <f t="array" ref="B9:H9">DaysAndWeeks+DATE(CalendarYear,10,1)-WEEKDAY(DATE(CalendarYear,10,1),(週の開始日="月曜日")+1)+22</f>
        <v>46313</v>
      </c>
      <c r="C9" s="61">
        <v>46314</v>
      </c>
      <c r="D9" s="61">
        <v>46315</v>
      </c>
      <c r="E9" s="61">
        <v>46316</v>
      </c>
      <c r="F9" s="61">
        <v>46317</v>
      </c>
      <c r="G9" s="61">
        <v>46318</v>
      </c>
      <c r="H9" s="77">
        <v>46319</v>
      </c>
    </row>
    <row r="10" spans="2:8" ht="57.95" customHeight="1">
      <c r="B10" s="77"/>
      <c r="C10" s="61"/>
      <c r="D10" s="61"/>
      <c r="E10" s="61"/>
      <c r="F10" s="61"/>
      <c r="G10" s="61"/>
      <c r="H10" s="77"/>
    </row>
    <row r="11" spans="2:8" ht="19.5" customHeight="1">
      <c r="B11" s="76">
        <f t="array" ref="B11:H11">DaysAndWeeks+DATE(CalendarYear,10,1)-WEEKDAY(DATE(CalendarYear,10,1),(週の開始日="月曜日")+1)+29</f>
        <v>46320</v>
      </c>
      <c r="C11" s="60">
        <v>46321</v>
      </c>
      <c r="D11" s="60">
        <v>46322</v>
      </c>
      <c r="E11" s="60">
        <v>46323</v>
      </c>
      <c r="F11" s="60">
        <v>46324</v>
      </c>
      <c r="G11" s="60">
        <v>46325</v>
      </c>
      <c r="H11" s="76">
        <v>46326</v>
      </c>
    </row>
    <row r="12" spans="2:8" ht="57.95" customHeight="1">
      <c r="B12" s="76"/>
      <c r="C12" s="60"/>
      <c r="D12" s="94" t="s">
        <v>21</v>
      </c>
      <c r="E12" s="60"/>
      <c r="F12" s="60"/>
      <c r="G12" s="60"/>
      <c r="H12" s="76"/>
    </row>
    <row r="13" spans="2:8" ht="19.5" customHeight="1">
      <c r="B13" s="61">
        <f t="array" ref="B13:C13">DaysAndWeeks+DATE(CalendarYear,10,1)-WEEKDAY(DATE(CalendarYear,10,1),(週の開始日="月曜日")+1)+36</f>
        <v>46327</v>
      </c>
      <c r="C13" s="61">
        <v>46328</v>
      </c>
      <c r="D13" s="195" t="s">
        <v>24</v>
      </c>
      <c r="E13" s="196"/>
      <c r="F13" s="196"/>
      <c r="G13" s="196"/>
      <c r="H13" s="197"/>
    </row>
    <row r="14" spans="2:8" ht="57.95" customHeight="1">
      <c r="B14" s="61"/>
      <c r="C14" s="61"/>
      <c r="D14" s="196"/>
      <c r="E14" s="196"/>
      <c r="F14" s="196"/>
      <c r="G14" s="196"/>
      <c r="H14" s="197"/>
    </row>
    <row r="15" spans="2:8">
      <c r="D15" s="86"/>
      <c r="E15" s="86"/>
    </row>
    <row r="16" spans="2:8">
      <c r="D16" s="63"/>
    </row>
    <row r="17" spans="4:4">
      <c r="D17" s="15"/>
    </row>
  </sheetData>
  <mergeCells count="1">
    <mergeCell ref="D13:H14"/>
  </mergeCells>
  <phoneticPr fontId="33"/>
  <conditionalFormatting sqref="B13:C13 D16">
    <cfRule type="expression" dxfId="8" priority="1">
      <formula>AND(DAY(B13)&gt;=1,DAY(B13)&lt;=15)</formula>
    </cfRule>
  </conditionalFormatting>
  <conditionalFormatting sqref="B3:G3">
    <cfRule type="expression" dxfId="7" priority="3">
      <formula>DAY(B3)&gt;8</formula>
    </cfRule>
  </conditionalFormatting>
  <conditionalFormatting sqref="B11:H11">
    <cfRule type="expression" dxfId="6" priority="4">
      <formula>AND(DAY(B11)&gt;=1,DAY(B11)&lt;=15)</formula>
    </cfRule>
  </conditionalFormatting>
  <dataValidations count="9">
    <dataValidation allowBlank="1" showInputMessage="1" showErrorMessage="1" prompt="曜日は自動的に決定されます" sqref="C2:H2" xr:uid="{00000000-0002-0000-09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9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9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900-000003000000}"/>
    <dataValidation allowBlank="1" showInputMessage="1" showErrorMessage="1" prompt="10 月の月間カレンダー" sqref="A1" xr:uid="{00000000-0002-0000-0900-000005000000}"/>
    <dataValidation allowBlank="1" showInputMessage="1" showErrorMessage="1" prompt="右側のセルにメモを入力します" sqref="D16:D17" xr:uid="{00000000-0002-0000-0900-000006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9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873421E6-8E6D-4E29-8E27-EC2434AD0373}"/>
    <dataValidation allowBlank="1" showInputMessage="1" showErrorMessage="1" prompt="このセルにメモを入力します" sqref="D13" xr:uid="{00000000-0002-0000-0900-000007000000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-0.499984740745262"/>
    <pageSetUpPr fitToPage="1"/>
  </sheetPr>
  <dimension ref="B1:H14"/>
  <sheetViews>
    <sheetView showGridLines="0" zoomScale="90" zoomScaleNormal="90" workbookViewId="0">
      <selection activeCell="G6" sqref="G6"/>
    </sheetView>
  </sheetViews>
  <sheetFormatPr defaultColWidth="8.88671875" defaultRowHeight="15.7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>
      <c r="B1" s="20" t="str">
        <f>CalendarYear&amp;"年11月 "</f>
        <v xml:space="preserve">2026年11月 </v>
      </c>
      <c r="C1" s="21"/>
      <c r="D1" s="21"/>
      <c r="E1" s="22"/>
      <c r="F1" s="22"/>
      <c r="G1" s="22"/>
      <c r="H1" s="23"/>
    </row>
    <row r="2" spans="2:8" ht="21.75" customHeight="1">
      <c r="B2" s="75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5" t="str">
        <f t="shared" si="0"/>
        <v>土曜日</v>
      </c>
    </row>
    <row r="3" spans="2:8" ht="19.5" customHeight="1">
      <c r="B3" s="76">
        <f t="array" ref="B3:H3">DaysAndWeeks+DATE(CalendarYear,11,1)-WEEKDAY(DATE(CalendarYear,11,1),(週の開始日="月曜日")+1)+1</f>
        <v>46327</v>
      </c>
      <c r="C3" s="60">
        <v>46328</v>
      </c>
      <c r="D3" s="76">
        <v>46329</v>
      </c>
      <c r="E3" s="60">
        <v>46330</v>
      </c>
      <c r="F3" s="60">
        <v>46331</v>
      </c>
      <c r="G3" s="60">
        <v>46332</v>
      </c>
      <c r="H3" s="76">
        <v>46333</v>
      </c>
    </row>
    <row r="4" spans="2:8" ht="57.95" customHeight="1">
      <c r="B4" s="76"/>
      <c r="C4" s="60"/>
      <c r="D4" s="76" t="s">
        <v>76</v>
      </c>
      <c r="E4" s="60"/>
      <c r="F4" s="60"/>
      <c r="G4" s="60"/>
      <c r="H4" s="76"/>
    </row>
    <row r="5" spans="2:8" ht="19.5" customHeight="1">
      <c r="B5" s="77">
        <f t="array" ref="B5:H5">DaysAndWeeks+DATE(CalendarYear,11,1)-WEEKDAY(DATE(CalendarYear,11,1),(週の開始日="月曜日")+1)+8</f>
        <v>46334</v>
      </c>
      <c r="C5" s="82">
        <v>46335</v>
      </c>
      <c r="D5" s="61">
        <v>46336</v>
      </c>
      <c r="E5" s="61">
        <v>46337</v>
      </c>
      <c r="F5" s="61">
        <v>46338</v>
      </c>
      <c r="G5" s="61">
        <v>46339</v>
      </c>
      <c r="H5" s="77">
        <v>46340</v>
      </c>
    </row>
    <row r="6" spans="2:8" ht="57.95" customHeight="1">
      <c r="B6" s="77"/>
      <c r="C6" s="82"/>
      <c r="D6" s="122"/>
      <c r="E6" s="122"/>
      <c r="F6" s="122"/>
      <c r="G6" s="89" t="s">
        <v>49</v>
      </c>
      <c r="H6" s="77"/>
    </row>
    <row r="7" spans="2:8" ht="19.5" customHeight="1">
      <c r="B7" s="76">
        <f t="array" ref="B7:H7">DaysAndWeeks+DATE(CalendarYear,11,1)-WEEKDAY(DATE(CalendarYear,11,1),(週の開始日="月曜日")+1)+15</f>
        <v>46341</v>
      </c>
      <c r="C7" s="60">
        <v>46342</v>
      </c>
      <c r="D7" s="60">
        <v>46343</v>
      </c>
      <c r="E7" s="60">
        <v>46344</v>
      </c>
      <c r="F7" s="60">
        <v>46345</v>
      </c>
      <c r="G7" s="60">
        <v>46346</v>
      </c>
      <c r="H7" s="76">
        <v>46347</v>
      </c>
    </row>
    <row r="8" spans="2:8" ht="57.95" customHeight="1">
      <c r="B8" s="76"/>
      <c r="C8" s="60"/>
      <c r="D8" s="60"/>
      <c r="E8" s="60"/>
      <c r="F8" s="60"/>
      <c r="G8" s="60"/>
      <c r="H8" s="76"/>
    </row>
    <row r="9" spans="2:8" ht="19.5" customHeight="1">
      <c r="B9" s="77">
        <f t="array" ref="B9:H9">DaysAndWeeks+DATE(CalendarYear,11,1)-WEEKDAY(DATE(CalendarYear,11,1),(週の開始日="月曜日")+1)+22</f>
        <v>46348</v>
      </c>
      <c r="C9" s="77">
        <v>46349</v>
      </c>
      <c r="D9" s="61">
        <v>46350</v>
      </c>
      <c r="E9" s="61">
        <v>46351</v>
      </c>
      <c r="F9" s="61">
        <v>46352</v>
      </c>
      <c r="G9" s="61">
        <v>46353</v>
      </c>
      <c r="H9" s="77">
        <v>46354</v>
      </c>
    </row>
    <row r="10" spans="2:8" ht="57.95" customHeight="1">
      <c r="B10" s="77"/>
      <c r="C10" s="77" t="s">
        <v>77</v>
      </c>
      <c r="D10" s="61"/>
      <c r="E10" s="61"/>
      <c r="F10" s="61"/>
      <c r="G10" s="61"/>
      <c r="H10" s="77"/>
    </row>
    <row r="11" spans="2:8" ht="19.5" customHeight="1">
      <c r="B11" s="76">
        <f t="array" ref="B11:H11">DaysAndWeeks+DATE(CalendarYear,11,1)-WEEKDAY(DATE(CalendarYear,11,1),(週の開始日="月曜日")+1)+29</f>
        <v>46355</v>
      </c>
      <c r="C11" s="81">
        <v>46356</v>
      </c>
      <c r="D11" s="60">
        <v>46357</v>
      </c>
      <c r="E11" s="60">
        <v>46358</v>
      </c>
      <c r="F11" s="60">
        <v>46359</v>
      </c>
      <c r="G11" s="60">
        <v>46360</v>
      </c>
      <c r="H11" s="76">
        <v>46361</v>
      </c>
    </row>
    <row r="12" spans="2:8" ht="57.95" customHeight="1">
      <c r="B12" s="76"/>
      <c r="C12" s="81"/>
      <c r="D12" s="60"/>
      <c r="E12" s="60"/>
      <c r="F12" s="60"/>
      <c r="G12" s="60"/>
      <c r="H12" s="76"/>
    </row>
    <row r="13" spans="2:8" ht="19.5" customHeight="1">
      <c r="B13" s="77">
        <f t="array" ref="B13:C13">DaysAndWeeks+DATE(CalendarYear,11,1)-WEEKDAY(DATE(CalendarYear,11,1),(週の開始日="月曜日")+1)+36</f>
        <v>46362</v>
      </c>
      <c r="C13" s="61">
        <v>46363</v>
      </c>
      <c r="D13" s="198" t="s">
        <v>23</v>
      </c>
      <c r="E13" s="190"/>
      <c r="F13" s="190"/>
      <c r="G13" s="190"/>
      <c r="H13" s="191"/>
    </row>
    <row r="14" spans="2:8" ht="57.95" customHeight="1">
      <c r="B14" s="77"/>
      <c r="C14" s="61"/>
      <c r="D14" s="192"/>
      <c r="E14" s="193"/>
      <c r="F14" s="193"/>
      <c r="G14" s="193"/>
      <c r="H14" s="194"/>
    </row>
  </sheetData>
  <mergeCells count="1">
    <mergeCell ref="D13:H14"/>
  </mergeCells>
  <phoneticPr fontId="33"/>
  <conditionalFormatting sqref="B13:D13">
    <cfRule type="expression" dxfId="5" priority="1">
      <formula>AND(DAY(B13)&gt;=1,DAY(B13)&lt;=15)</formula>
    </cfRule>
  </conditionalFormatting>
  <conditionalFormatting sqref="B3:G3">
    <cfRule type="expression" dxfId="4" priority="4">
      <formula>DAY(B3)&gt;8</formula>
    </cfRule>
  </conditionalFormatting>
  <conditionalFormatting sqref="B11:H11">
    <cfRule type="expression" dxfId="3" priority="5">
      <formula>AND(DAY(B11)&gt;=1,DAY(B11)&lt;=15)</formula>
    </cfRule>
  </conditionalFormatting>
  <dataValidations count="8">
    <dataValidation allowBlank="1" showInputMessage="1" showErrorMessage="1" prompt="曜日は自動的に決定されます" sqref="C2:H2" xr:uid="{00000000-0002-0000-0A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A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A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A00-000003000000}"/>
    <dataValidation allowBlank="1" showInputMessage="1" showErrorMessage="1" prompt="11 月の月間カレンダー" sqref="A1" xr:uid="{00000000-0002-0000-0A00-000005000000}"/>
    <dataValidation allowBlank="1" showInputMessage="1" showErrorMessage="1" prompt="右側のセルにメモを入力します" sqref="D13" xr:uid="{00000000-0002-0000-0A00-000006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A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3A4E290F-6134-4539-A45D-9C6B0C71CC5F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6" tint="-0.249977111117893"/>
    <pageSetUpPr fitToPage="1"/>
  </sheetPr>
  <dimension ref="B1:H14"/>
  <sheetViews>
    <sheetView showGridLines="0" topLeftCell="A3" zoomScale="90" zoomScaleNormal="90" workbookViewId="0">
      <selection activeCell="G10" sqref="G10"/>
    </sheetView>
  </sheetViews>
  <sheetFormatPr defaultColWidth="8.88671875" defaultRowHeight="15.7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>
      <c r="B1" s="16" t="str">
        <f>CalendarYear&amp;"年12月 "</f>
        <v xml:space="preserve">2026年12月 </v>
      </c>
      <c r="C1" s="17"/>
      <c r="D1" s="17"/>
      <c r="E1" s="18"/>
      <c r="F1" s="18"/>
      <c r="G1" s="18"/>
      <c r="H1" s="19"/>
    </row>
    <row r="2" spans="2:8" ht="21.75" customHeight="1">
      <c r="B2" s="78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8" t="str">
        <f t="shared" si="0"/>
        <v>土曜日</v>
      </c>
    </row>
    <row r="3" spans="2:8" ht="19.5" customHeight="1">
      <c r="B3" s="79">
        <f t="array" ref="B3:H3">DaysAndWeeks+DATE(CalendarYear,12,1)-WEEKDAY(DATE(CalendarYear,12,1),(週の開始日="月曜日")+1)+1</f>
        <v>46355</v>
      </c>
      <c r="C3" s="60">
        <v>46356</v>
      </c>
      <c r="D3" s="60">
        <v>46357</v>
      </c>
      <c r="E3" s="60">
        <v>46358</v>
      </c>
      <c r="F3" s="60">
        <v>46359</v>
      </c>
      <c r="G3" s="60">
        <v>46360</v>
      </c>
      <c r="H3" s="79">
        <v>46361</v>
      </c>
    </row>
    <row r="4" spans="2:8" ht="57.95" customHeight="1">
      <c r="B4" s="79"/>
      <c r="C4" s="60"/>
      <c r="D4" s="60"/>
      <c r="E4" s="60"/>
      <c r="F4" s="100"/>
      <c r="G4" s="113" t="s">
        <v>91</v>
      </c>
      <c r="H4" s="131" t="s">
        <v>11</v>
      </c>
    </row>
    <row r="5" spans="2:8" ht="19.5" customHeight="1">
      <c r="B5" s="80">
        <f t="array" ref="B5:H5">DaysAndWeeks+DATE(CalendarYear,12,1)-WEEKDAY(DATE(CalendarYear,12,1),(週の開始日="月曜日")+1)+8</f>
        <v>46362</v>
      </c>
      <c r="C5" s="61">
        <v>46363</v>
      </c>
      <c r="D5" s="61">
        <v>46364</v>
      </c>
      <c r="E5" s="61">
        <v>46365</v>
      </c>
      <c r="F5" s="61">
        <v>46366</v>
      </c>
      <c r="G5" s="61">
        <v>46367</v>
      </c>
      <c r="H5" s="80">
        <v>46368</v>
      </c>
    </row>
    <row r="6" spans="2:8" ht="57.95" customHeight="1">
      <c r="B6" s="80"/>
      <c r="C6" s="61"/>
      <c r="D6" s="61"/>
      <c r="E6" s="61"/>
      <c r="F6" s="93" t="s">
        <v>22</v>
      </c>
      <c r="G6" s="61"/>
      <c r="H6" s="80"/>
    </row>
    <row r="7" spans="2:8" ht="19.5" customHeight="1">
      <c r="B7" s="79">
        <f t="array" ref="B7:H7">DaysAndWeeks+DATE(CalendarYear,12,1)-WEEKDAY(DATE(CalendarYear,12,1),(週の開始日="月曜日")+1)+15</f>
        <v>46369</v>
      </c>
      <c r="C7" s="60">
        <v>46370</v>
      </c>
      <c r="D7" s="60">
        <v>46371</v>
      </c>
      <c r="E7" s="60">
        <v>46372</v>
      </c>
      <c r="F7" s="60">
        <v>46373</v>
      </c>
      <c r="G7" s="60">
        <v>46374</v>
      </c>
      <c r="H7" s="79">
        <v>46375</v>
      </c>
    </row>
    <row r="8" spans="2:8" ht="57.95" customHeight="1">
      <c r="B8" s="79"/>
      <c r="C8" s="60"/>
      <c r="D8" s="60"/>
      <c r="E8" s="60"/>
      <c r="F8" s="60"/>
      <c r="G8" s="60"/>
      <c r="H8" s="79"/>
    </row>
    <row r="9" spans="2:8" ht="19.5" customHeight="1">
      <c r="B9" s="80">
        <f t="array" ref="B9:H9">DaysAndWeeks+DATE(CalendarYear,12,1)-WEEKDAY(DATE(CalendarYear,12,1),(週の開始日="月曜日")+1)+22</f>
        <v>46376</v>
      </c>
      <c r="C9" s="61">
        <v>46377</v>
      </c>
      <c r="D9" s="61">
        <v>46378</v>
      </c>
      <c r="E9" s="61">
        <v>46379</v>
      </c>
      <c r="F9" s="61">
        <v>46380</v>
      </c>
      <c r="G9" s="61">
        <v>46381</v>
      </c>
      <c r="H9" s="80">
        <v>46382</v>
      </c>
    </row>
    <row r="10" spans="2:8" ht="57.95" customHeight="1">
      <c r="B10" s="80"/>
      <c r="C10" s="61"/>
      <c r="D10" s="61"/>
      <c r="E10" s="61"/>
      <c r="F10" s="61"/>
      <c r="G10" s="89" t="s">
        <v>12</v>
      </c>
      <c r="H10" s="66"/>
    </row>
    <row r="11" spans="2:8" ht="19.5" customHeight="1">
      <c r="B11" s="79">
        <f t="array" ref="B11:H11">DaysAndWeeks+DATE(CalendarYear,12,1)-WEEKDAY(DATE(CalendarYear,12,1),(週の開始日="月曜日")+1)+29</f>
        <v>46383</v>
      </c>
      <c r="C11" s="79">
        <v>46384</v>
      </c>
      <c r="D11" s="79">
        <v>46385</v>
      </c>
      <c r="E11" s="79">
        <v>46386</v>
      </c>
      <c r="F11" s="79">
        <v>46387</v>
      </c>
      <c r="G11" s="60">
        <v>46388</v>
      </c>
      <c r="H11" s="60">
        <v>46389</v>
      </c>
    </row>
    <row r="12" spans="2:8" ht="57.95" customHeight="1">
      <c r="B12" s="168"/>
      <c r="C12" s="168"/>
      <c r="D12" s="168"/>
      <c r="E12" s="168"/>
      <c r="F12" s="148" t="s">
        <v>29</v>
      </c>
      <c r="G12" s="141"/>
      <c r="H12" s="141"/>
    </row>
    <row r="13" spans="2:8" ht="19.5" customHeight="1">
      <c r="B13" s="61">
        <f t="array" ref="B13:C13">DaysAndWeeks+DATE(CalendarYear,12,1)-WEEKDAY(DATE(CalendarYear,12,1),(週の開始日="月曜日")+1)+36</f>
        <v>46390</v>
      </c>
      <c r="C13" s="61">
        <v>46391</v>
      </c>
      <c r="D13" s="161" t="s">
        <v>58</v>
      </c>
      <c r="E13" s="162"/>
      <c r="F13" s="162"/>
      <c r="G13" s="162"/>
      <c r="H13" s="163"/>
    </row>
    <row r="14" spans="2:8" ht="57.95" customHeight="1">
      <c r="B14" s="61"/>
      <c r="C14" s="61"/>
      <c r="D14" s="164"/>
      <c r="E14" s="165"/>
      <c r="F14" s="165"/>
      <c r="G14" s="165"/>
      <c r="H14" s="166"/>
    </row>
  </sheetData>
  <mergeCells count="2">
    <mergeCell ref="B12:E12"/>
    <mergeCell ref="D13:H14"/>
  </mergeCells>
  <phoneticPr fontId="33"/>
  <conditionalFormatting sqref="B13:D13">
    <cfRule type="expression" dxfId="2" priority="1">
      <formula>AND(DAY(B13)&gt;=1,DAY(B13)&lt;=15)</formula>
    </cfRule>
  </conditionalFormatting>
  <conditionalFormatting sqref="B3:G3">
    <cfRule type="expression" dxfId="1" priority="3">
      <formula>DAY(B3)&gt;8</formula>
    </cfRule>
  </conditionalFormatting>
  <conditionalFormatting sqref="B11:H11">
    <cfRule type="expression" dxfId="0" priority="4">
      <formula>AND(DAY(B11)&gt;=1,DAY(B11)&lt;=15)</formula>
    </cfRule>
  </conditionalFormatting>
  <dataValidations count="8">
    <dataValidation allowBlank="1" showInputMessage="1" showErrorMessage="1" prompt="曜日は自動的に決定されます" sqref="C2:H2" xr:uid="{00000000-0002-0000-0B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B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B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B00-000003000000}"/>
    <dataValidation allowBlank="1" showInputMessage="1" showErrorMessage="1" prompt="12 月の月間カレンダー" sqref="A1" xr:uid="{00000000-0002-0000-0B00-000005000000}"/>
    <dataValidation allowBlank="1" showInputMessage="1" showErrorMessage="1" prompt="右側のセルにメモを入力します" sqref="D13" xr:uid="{00000000-0002-0000-0B00-000006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B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0ED9C6F5-D117-4D38-BF48-93FAA0D1B91E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0D109-5EA3-4DDE-B59A-9FCA9AE07600}">
  <dimension ref="A1"/>
  <sheetViews>
    <sheetView workbookViewId="0"/>
  </sheetViews>
  <sheetFormatPr defaultRowHeight="15.75"/>
  <sheetData/>
  <phoneticPr fontId="33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0.39997558519241921"/>
    <pageSetUpPr fitToPage="1"/>
  </sheetPr>
  <dimension ref="A1:H14"/>
  <sheetViews>
    <sheetView showGridLines="0" topLeftCell="A7" zoomScale="90" zoomScaleNormal="90" workbookViewId="0">
      <selection activeCell="E10" sqref="E10"/>
    </sheetView>
  </sheetViews>
  <sheetFormatPr defaultColWidth="8.88671875" defaultRowHeight="15.7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0.6640625" style="1" customWidth="1"/>
    <col min="11" max="16384" width="8.88671875" style="1"/>
  </cols>
  <sheetData>
    <row r="1" spans="1:8" s="6" customFormat="1" ht="59.25" customHeight="1">
      <c r="A1" s="1"/>
      <c r="B1" s="56" t="str">
        <f>CalendarYear&amp;"年2月 "</f>
        <v xml:space="preserve">2026年2月 </v>
      </c>
      <c r="C1" s="57"/>
      <c r="D1" s="57"/>
      <c r="E1" s="58"/>
      <c r="F1" s="58"/>
      <c r="G1" s="58"/>
      <c r="H1" s="59"/>
    </row>
    <row r="2" spans="1:8" s="8" customFormat="1" ht="21.75" customHeight="1">
      <c r="A2" s="1"/>
      <c r="B2" s="7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" t="str">
        <f t="shared" si="0"/>
        <v>土曜日</v>
      </c>
    </row>
    <row r="3" spans="1:8" s="9" customFormat="1" ht="19.5" customHeight="1">
      <c r="A3" s="1"/>
      <c r="B3" s="79">
        <f t="array" ref="B3:H3">DaysAndWeeks+DATE(CalendarYear,2,1)-WEEKDAY(DATE(CalendarYear,2,1),(週の開始日="月曜日")+1)+1</f>
        <v>46054</v>
      </c>
      <c r="C3" s="60">
        <v>46055</v>
      </c>
      <c r="D3" s="60">
        <v>46056</v>
      </c>
      <c r="E3" s="60">
        <v>46057</v>
      </c>
      <c r="F3" s="60">
        <v>46058</v>
      </c>
      <c r="G3" s="60">
        <v>46059</v>
      </c>
      <c r="H3" s="79">
        <v>46060</v>
      </c>
    </row>
    <row r="4" spans="1:8" ht="57.95" customHeight="1">
      <c r="B4" s="79"/>
      <c r="C4" s="60"/>
      <c r="D4" s="112" t="s">
        <v>46</v>
      </c>
      <c r="E4" s="60"/>
      <c r="F4" s="121" t="s">
        <v>47</v>
      </c>
      <c r="G4" s="60"/>
      <c r="H4" s="79"/>
    </row>
    <row r="5" spans="1:8" s="9" customFormat="1" ht="19.5" customHeight="1">
      <c r="A5" s="1"/>
      <c r="B5" s="80">
        <f t="array" ref="B5:H5">DaysAndWeeks+DATE(CalendarYear,2,1)-WEEKDAY(DATE(CalendarYear,2,1),(週の開始日="月曜日")+1)+8</f>
        <v>46061</v>
      </c>
      <c r="C5" s="61">
        <v>46062</v>
      </c>
      <c r="D5" s="61">
        <v>46063</v>
      </c>
      <c r="E5" s="80">
        <v>46064</v>
      </c>
      <c r="F5" s="61">
        <v>46065</v>
      </c>
      <c r="G5" s="61">
        <v>46066</v>
      </c>
      <c r="H5" s="80">
        <v>46067</v>
      </c>
    </row>
    <row r="6" spans="1:8" ht="57.95" customHeight="1">
      <c r="B6" s="80"/>
      <c r="C6" s="61"/>
      <c r="D6" s="61"/>
      <c r="E6" s="123"/>
      <c r="F6" s="61"/>
      <c r="G6" s="119" t="s">
        <v>45</v>
      </c>
      <c r="H6" s="80"/>
    </row>
    <row r="7" spans="1:8" s="9" customFormat="1" ht="19.5" customHeight="1">
      <c r="A7" s="1"/>
      <c r="B7" s="79">
        <f t="array" ref="B7:H7">DaysAndWeeks+DATE(CalendarYear,2,1)-WEEKDAY(DATE(CalendarYear,2,1),(週の開始日="月曜日")+1)+15</f>
        <v>46068</v>
      </c>
      <c r="C7" s="60">
        <v>46069</v>
      </c>
      <c r="D7" s="60">
        <v>46070</v>
      </c>
      <c r="E7" s="60">
        <v>46071</v>
      </c>
      <c r="F7" s="60">
        <v>46072</v>
      </c>
      <c r="G7" s="60">
        <v>46073</v>
      </c>
      <c r="H7" s="79">
        <v>46074</v>
      </c>
    </row>
    <row r="8" spans="1:8" ht="57.95" customHeight="1">
      <c r="B8" s="79"/>
      <c r="C8" s="60"/>
      <c r="D8" s="60"/>
      <c r="E8" s="103" t="s">
        <v>26</v>
      </c>
      <c r="F8" s="60"/>
      <c r="G8" s="60"/>
      <c r="H8" s="79"/>
    </row>
    <row r="9" spans="1:8" s="9" customFormat="1" ht="19.5" customHeight="1">
      <c r="A9" s="1"/>
      <c r="B9" s="80">
        <f t="array" ref="B9:H9">DaysAndWeeks+DATE(CalendarYear,2,1)-WEEKDAY(DATE(CalendarYear,2,1),(週の開始日="月曜日")+1)+22</f>
        <v>46075</v>
      </c>
      <c r="C9" s="80">
        <v>46076</v>
      </c>
      <c r="D9" s="61">
        <v>46077</v>
      </c>
      <c r="E9" s="61">
        <v>46078</v>
      </c>
      <c r="F9" s="61">
        <v>46079</v>
      </c>
      <c r="G9" s="61">
        <v>46080</v>
      </c>
      <c r="H9" s="80">
        <v>46081</v>
      </c>
    </row>
    <row r="10" spans="1:8" ht="57.95" customHeight="1">
      <c r="B10" s="80"/>
      <c r="C10" s="80"/>
      <c r="D10" s="61"/>
      <c r="E10" s="89" t="s">
        <v>39</v>
      </c>
      <c r="F10" s="61"/>
      <c r="G10" s="95"/>
      <c r="H10" s="80"/>
    </row>
    <row r="11" spans="1:8" s="9" customFormat="1" ht="19.5" customHeight="1">
      <c r="A11" s="1"/>
      <c r="B11" s="60">
        <f t="array" ref="B11:H11">DaysAndWeeks+DATE(CalendarYear,2,1)-WEEKDAY(DATE(CalendarYear,2,1),(週の開始日="月曜日")+1)+29</f>
        <v>46082</v>
      </c>
      <c r="C11" s="60">
        <v>46083</v>
      </c>
      <c r="D11" s="60">
        <v>46084</v>
      </c>
      <c r="E11" s="60">
        <v>46085</v>
      </c>
      <c r="F11" s="60">
        <v>46086</v>
      </c>
      <c r="G11" s="60">
        <v>46087</v>
      </c>
      <c r="H11" s="60">
        <v>46088</v>
      </c>
    </row>
    <row r="12" spans="1:8" ht="57.95" customHeight="1">
      <c r="B12" s="60"/>
      <c r="C12" s="60"/>
      <c r="D12" s="60"/>
      <c r="E12" s="60"/>
      <c r="F12" s="60"/>
      <c r="G12" s="94"/>
      <c r="H12" s="60"/>
    </row>
    <row r="13" spans="1:8" s="9" customFormat="1" ht="19.5" customHeight="1">
      <c r="A13" s="1"/>
      <c r="B13" s="61">
        <f t="array" ref="B13:C13">DaysAndWeeks+DATE(CalendarYear,2,1)-WEEKDAY(DATE(CalendarYear,2,1),(週の開始日="月曜日")+1)+36</f>
        <v>46089</v>
      </c>
      <c r="C13" s="61">
        <v>46090</v>
      </c>
      <c r="D13" s="63" t="s">
        <v>0</v>
      </c>
      <c r="E13" s="172"/>
      <c r="F13" s="172"/>
      <c r="G13" s="172"/>
      <c r="H13" s="173"/>
    </row>
    <row r="14" spans="1:8" ht="57.95" customHeight="1">
      <c r="B14" s="61"/>
      <c r="C14" s="61"/>
      <c r="D14" s="15" t="s">
        <v>48</v>
      </c>
      <c r="E14" s="174"/>
      <c r="F14" s="174"/>
      <c r="G14" s="174"/>
      <c r="H14" s="175"/>
    </row>
  </sheetData>
  <mergeCells count="1">
    <mergeCell ref="E13:H14"/>
  </mergeCells>
  <phoneticPr fontId="33"/>
  <conditionalFormatting sqref="B13:D13">
    <cfRule type="expression" dxfId="33" priority="1">
      <formula>AND(DAY(B13)&gt;=1,DAY(B13)&lt;=15)</formula>
    </cfRule>
  </conditionalFormatting>
  <conditionalFormatting sqref="B3:G3">
    <cfRule type="expression" dxfId="32" priority="3">
      <formula>DAY(B3)&gt;8</formula>
    </cfRule>
  </conditionalFormatting>
  <conditionalFormatting sqref="B11:H11">
    <cfRule type="expression" dxfId="31" priority="4">
      <formula>AND(DAY(B11)&gt;=1,DAY(B11)&lt;=15)</formula>
    </cfRule>
  </conditionalFormatting>
  <dataValidations count="9">
    <dataValidation allowBlank="1" showInputMessage="1" showErrorMessage="1" prompt="曜日は自動的に決定されます" sqref="C2:H2" xr:uid="{00000000-0002-0000-01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1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1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100-000003000000}"/>
    <dataValidation allowBlank="1" showInputMessage="1" showErrorMessage="1" prompt="2 月の月間カレンダー" sqref="A1" xr:uid="{00000000-0002-0000-0100-000005000000}"/>
    <dataValidation allowBlank="1" showInputMessage="1" showErrorMessage="1" prompt="右側のセルにメモを入力します" sqref="D13:D14" xr:uid="{00000000-0002-0000-0100-000006000000}"/>
    <dataValidation allowBlank="1" showInputMessage="1" showErrorMessage="1" prompt="このセルにメモを入力します" sqref="E13:H14" xr:uid="{00000000-0002-0000-0100-000007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1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B76B5EE0-7A31-4E98-9046-DEB20A06C325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39997558519241921"/>
    <pageSetUpPr fitToPage="1"/>
  </sheetPr>
  <dimension ref="B1:H15"/>
  <sheetViews>
    <sheetView showGridLines="0" topLeftCell="A6" zoomScale="90" zoomScaleNormal="90" workbookViewId="0">
      <selection activeCell="C12" sqref="C12"/>
    </sheetView>
  </sheetViews>
  <sheetFormatPr defaultColWidth="8.88671875" defaultRowHeight="15.7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0.6640625" style="1" customWidth="1"/>
    <col min="11" max="16384" width="8.88671875" style="1"/>
  </cols>
  <sheetData>
    <row r="1" spans="2:8" ht="59.25" customHeight="1">
      <c r="B1" s="52" t="str">
        <f>CalendarYear&amp;"年3月 "</f>
        <v xml:space="preserve">2026年3月 </v>
      </c>
      <c r="C1" s="53"/>
      <c r="D1" s="53"/>
      <c r="E1" s="54"/>
      <c r="F1" s="54"/>
      <c r="G1" s="54"/>
      <c r="H1" s="55"/>
    </row>
    <row r="2" spans="2:8" ht="21.75" customHeight="1">
      <c r="B2" s="7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" t="str">
        <f t="shared" si="0"/>
        <v>土曜日</v>
      </c>
    </row>
    <row r="3" spans="2:8" ht="19.5" customHeight="1">
      <c r="B3" s="68">
        <f t="array" ref="B3:H3">DaysAndWeeks+DATE(CalendarYear,3,1)-WEEKDAY(DATE(CalendarYear,3,1),(週の開始日="月曜日")+1)+1</f>
        <v>46082</v>
      </c>
      <c r="C3" s="60">
        <v>46083</v>
      </c>
      <c r="D3" s="60">
        <v>46084</v>
      </c>
      <c r="E3" s="60">
        <v>46085</v>
      </c>
      <c r="F3" s="60">
        <v>46086</v>
      </c>
      <c r="G3" s="60">
        <v>46087</v>
      </c>
      <c r="H3" s="68">
        <v>46088</v>
      </c>
    </row>
    <row r="4" spans="2:8" ht="57.95" customHeight="1">
      <c r="B4" s="118"/>
      <c r="C4" s="62"/>
      <c r="D4" s="62"/>
      <c r="E4" s="125" t="s">
        <v>43</v>
      </c>
      <c r="F4" s="126"/>
      <c r="G4" s="127" t="s">
        <v>55</v>
      </c>
      <c r="H4" s="68"/>
    </row>
    <row r="5" spans="2:8" ht="19.5" customHeight="1">
      <c r="B5" s="69">
        <f t="array" ref="B5:H5">DaysAndWeeks+DATE(CalendarYear,3,1)-WEEKDAY(DATE(CalendarYear,3,1),(週の開始日="月曜日")+1)+8</f>
        <v>46089</v>
      </c>
      <c r="C5" s="61">
        <v>46090</v>
      </c>
      <c r="D5" s="61">
        <v>46091</v>
      </c>
      <c r="E5" s="61">
        <v>46092</v>
      </c>
      <c r="F5" s="61">
        <v>46093</v>
      </c>
      <c r="G5" s="61">
        <v>46094</v>
      </c>
      <c r="H5" s="69">
        <v>46095</v>
      </c>
    </row>
    <row r="6" spans="2:8" ht="57.95" customHeight="1">
      <c r="B6" s="69"/>
      <c r="C6" s="61"/>
      <c r="D6" s="61"/>
      <c r="E6" s="104" t="s">
        <v>44</v>
      </c>
      <c r="F6" s="128"/>
      <c r="G6" s="104" t="s">
        <v>28</v>
      </c>
      <c r="H6" s="129" t="s">
        <v>31</v>
      </c>
    </row>
    <row r="7" spans="2:8" ht="19.5" customHeight="1">
      <c r="B7" s="68">
        <f t="array" ref="B7:H7">DaysAndWeeks+DATE(CalendarYear,3,1)-WEEKDAY(DATE(CalendarYear,3,1),(週の開始日="月曜日")+1)+15</f>
        <v>46096</v>
      </c>
      <c r="C7" s="60">
        <v>46097</v>
      </c>
      <c r="D7" s="60">
        <v>46098</v>
      </c>
      <c r="E7" s="60">
        <v>46099</v>
      </c>
      <c r="F7" s="60">
        <v>46100</v>
      </c>
      <c r="G7" s="68">
        <v>46101</v>
      </c>
      <c r="H7" s="68">
        <v>46102</v>
      </c>
    </row>
    <row r="8" spans="2:8" ht="57.95" customHeight="1">
      <c r="B8" s="68"/>
      <c r="C8" s="60"/>
      <c r="D8" s="60"/>
      <c r="E8" s="124" t="s">
        <v>42</v>
      </c>
      <c r="F8" s="113" t="s">
        <v>41</v>
      </c>
      <c r="G8" s="68"/>
      <c r="H8" s="68"/>
    </row>
    <row r="9" spans="2:8" ht="19.5" customHeight="1">
      <c r="B9" s="69">
        <f t="array" ref="B9:H9">DaysAndWeeks+DATE(CalendarYear,3,1)-WEEKDAY(DATE(CalendarYear,3,1),(週の開始日="月曜日")+1)+22</f>
        <v>46103</v>
      </c>
      <c r="C9" s="61">
        <v>46104</v>
      </c>
      <c r="D9" s="61">
        <v>46105</v>
      </c>
      <c r="E9" s="61">
        <v>46106</v>
      </c>
      <c r="F9" s="61">
        <v>46107</v>
      </c>
      <c r="G9" s="61">
        <v>46108</v>
      </c>
      <c r="H9" s="69">
        <v>46109</v>
      </c>
    </row>
    <row r="10" spans="2:8" ht="57.95" customHeight="1">
      <c r="B10" s="69"/>
      <c r="C10" s="61"/>
      <c r="D10" s="61"/>
      <c r="E10" s="104"/>
      <c r="F10" s="128"/>
      <c r="G10" s="104" t="s">
        <v>64</v>
      </c>
      <c r="H10" s="69"/>
    </row>
    <row r="11" spans="2:8" ht="19.5" customHeight="1">
      <c r="B11" s="68">
        <f t="array" ref="B11:H11">DaysAndWeeks+DATE(CalendarYear,3,1)-WEEKDAY(DATE(CalendarYear,3,1),(週の開始日="月曜日")+1)+29</f>
        <v>46110</v>
      </c>
      <c r="C11" s="60">
        <v>46111</v>
      </c>
      <c r="D11" s="60">
        <v>46112</v>
      </c>
      <c r="E11" s="60">
        <v>46113</v>
      </c>
      <c r="F11" s="60">
        <v>46114</v>
      </c>
      <c r="G11" s="60">
        <v>46115</v>
      </c>
      <c r="H11" s="60">
        <v>46116</v>
      </c>
    </row>
    <row r="12" spans="2:8" ht="57.95" customHeight="1">
      <c r="B12" s="68"/>
      <c r="C12" s="120"/>
      <c r="D12" s="113" t="s">
        <v>62</v>
      </c>
      <c r="E12" s="60" t="s">
        <v>51</v>
      </c>
      <c r="F12" s="60"/>
      <c r="G12" s="60"/>
      <c r="H12" s="60"/>
    </row>
    <row r="13" spans="2:8" ht="19.5" customHeight="1">
      <c r="B13" s="61">
        <f t="array" ref="B13:C13">DaysAndWeeks+DATE(CalendarYear,3,1)-WEEKDAY(DATE(CalendarYear,3,1),(週の開始日="月曜日")+1)+36</f>
        <v>46117</v>
      </c>
      <c r="C13" s="61">
        <v>46118</v>
      </c>
      <c r="D13" s="161" t="s">
        <v>61</v>
      </c>
      <c r="E13" s="162"/>
      <c r="F13" s="162"/>
      <c r="G13" s="162"/>
      <c r="H13" s="163"/>
    </row>
    <row r="14" spans="2:8" ht="57.95" customHeight="1">
      <c r="B14" s="61"/>
      <c r="C14" s="61"/>
      <c r="D14" s="176" t="s">
        <v>63</v>
      </c>
      <c r="E14" s="177"/>
      <c r="F14" s="177"/>
      <c r="G14" s="177"/>
      <c r="H14" s="178"/>
    </row>
    <row r="15" spans="2:8">
      <c r="E15" s="90"/>
    </row>
  </sheetData>
  <mergeCells count="2">
    <mergeCell ref="D13:H13"/>
    <mergeCell ref="D14:H14"/>
  </mergeCells>
  <phoneticPr fontId="33"/>
  <conditionalFormatting sqref="B13:D13">
    <cfRule type="expression" dxfId="30" priority="7">
      <formula>AND(DAY(B13)&gt;=1,DAY(B13)&lt;=15)</formula>
    </cfRule>
  </conditionalFormatting>
  <conditionalFormatting sqref="B3:G3">
    <cfRule type="expression" dxfId="29" priority="1">
      <formula>DAY(B3)&gt;8</formula>
    </cfRule>
  </conditionalFormatting>
  <conditionalFormatting sqref="B11:H11">
    <cfRule type="expression" dxfId="28" priority="10">
      <formula>AND(DAY(B11)&gt;=1,DAY(B11)&lt;=15)</formula>
    </cfRule>
  </conditionalFormatting>
  <dataValidations xWindow="208" yWindow="410" count="8">
    <dataValidation allowBlank="1" showInputMessage="1" showErrorMessage="1" prompt="この行と行 6、8、10、12、14 は、上のセルのカレンダー日に関連する毎日のメモを入力するためのセルです" sqref="B4" xr:uid="{00000000-0002-0000-0200-000000000000}"/>
    <dataValidation allowBlank="1" showInputMessage="1" showErrorMessage="1" prompt="右側のセルにメモを入力します" sqref="D13" xr:uid="{00000000-0002-0000-0200-000002000000}"/>
    <dataValidation allowBlank="1" showInputMessage="1" showErrorMessage="1" prompt="3 月の月間カレンダー" sqref="A1" xr:uid="{00000000-0002-0000-0200-000003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200-000005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200-000006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200-000007000000}"/>
    <dataValidation allowBlank="1" showInputMessage="1" showErrorMessage="1" prompt="曜日は自動的に決定されます" sqref="C2:H2" xr:uid="{00000000-0002-0000-02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C1995E01-AAE3-4041-A81C-0B13ED717A16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/>
    <pageSetUpPr fitToPage="1"/>
  </sheetPr>
  <dimension ref="B1:H14"/>
  <sheetViews>
    <sheetView showGridLines="0" zoomScale="90" zoomScaleNormal="90" workbookViewId="0">
      <selection activeCell="C10" sqref="C10"/>
    </sheetView>
  </sheetViews>
  <sheetFormatPr defaultColWidth="8.88671875" defaultRowHeight="15.7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0.6640625" style="1" customWidth="1"/>
    <col min="11" max="16384" width="8.88671875" style="1"/>
  </cols>
  <sheetData>
    <row r="1" spans="2:8" ht="59.25" customHeight="1">
      <c r="B1" s="48" t="str">
        <f>CalendarYear&amp;"年4月 "</f>
        <v xml:space="preserve">2026年4月 </v>
      </c>
      <c r="C1" s="49"/>
      <c r="D1" s="49"/>
      <c r="E1" s="50"/>
      <c r="F1" s="50"/>
      <c r="G1" s="50"/>
      <c r="H1" s="51"/>
    </row>
    <row r="2" spans="2:8" ht="21.75" customHeight="1">
      <c r="B2" s="67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67" t="str">
        <f t="shared" si="0"/>
        <v>土曜日</v>
      </c>
    </row>
    <row r="3" spans="2:8" ht="19.5" customHeight="1">
      <c r="B3" s="68">
        <f t="array" ref="B3:H3">DaysAndWeeks+DATE(CalendarYear,4,1)-WEEKDAY(DATE(CalendarYear,4,1),(週の開始日="月曜日")+1)+1</f>
        <v>46110</v>
      </c>
      <c r="C3" s="60">
        <v>46111</v>
      </c>
      <c r="D3" s="60">
        <v>46112</v>
      </c>
      <c r="E3" s="60">
        <v>46113</v>
      </c>
      <c r="F3" s="60">
        <v>46114</v>
      </c>
      <c r="G3" s="60">
        <v>46115</v>
      </c>
      <c r="H3" s="68">
        <v>46116</v>
      </c>
    </row>
    <row r="4" spans="2:8" ht="57.95" customHeight="1">
      <c r="B4" s="68"/>
      <c r="C4" s="60"/>
      <c r="D4" s="60"/>
      <c r="E4" s="60"/>
      <c r="F4" s="83"/>
      <c r="G4" s="99"/>
      <c r="H4" s="68"/>
    </row>
    <row r="5" spans="2:8" ht="19.5" customHeight="1">
      <c r="B5" s="69">
        <f t="array" ref="B5:H5">DaysAndWeeks+DATE(CalendarYear,4,1)-WEEKDAY(DATE(CalendarYear,4,1),(週の開始日="月曜日")+1)+8</f>
        <v>46117</v>
      </c>
      <c r="C5" s="61">
        <v>46118</v>
      </c>
      <c r="D5" s="61">
        <v>46119</v>
      </c>
      <c r="E5" s="61">
        <v>46120</v>
      </c>
      <c r="F5" s="61">
        <v>46121</v>
      </c>
      <c r="G5" s="61">
        <v>46122</v>
      </c>
      <c r="H5" s="69">
        <v>46123</v>
      </c>
    </row>
    <row r="6" spans="2:8" ht="57.95" customHeight="1">
      <c r="B6" s="69"/>
      <c r="C6" s="61"/>
      <c r="D6" s="61"/>
      <c r="E6" s="105" t="s">
        <v>53</v>
      </c>
      <c r="F6" s="104"/>
      <c r="G6" s="105" t="s">
        <v>52</v>
      </c>
      <c r="H6" s="69"/>
    </row>
    <row r="7" spans="2:8" ht="19.5" customHeight="1">
      <c r="B7" s="68">
        <f t="array" ref="B7:H7">DaysAndWeeks+DATE(CalendarYear,4,1)-WEEKDAY(DATE(CalendarYear,4,1),(週の開始日="月曜日")+1)+15</f>
        <v>46124</v>
      </c>
      <c r="C7" s="60">
        <v>46125</v>
      </c>
      <c r="D7" s="60">
        <v>46126</v>
      </c>
      <c r="E7" s="60">
        <v>46127</v>
      </c>
      <c r="F7" s="60">
        <v>46128</v>
      </c>
      <c r="G7" s="60">
        <v>46129</v>
      </c>
      <c r="H7" s="68">
        <v>46130</v>
      </c>
    </row>
    <row r="8" spans="2:8" ht="57.95" customHeight="1">
      <c r="B8" s="68"/>
      <c r="C8" s="132" t="s">
        <v>57</v>
      </c>
      <c r="D8" s="64"/>
      <c r="E8" s="64"/>
      <c r="F8" s="60"/>
      <c r="G8" s="113" t="s">
        <v>56</v>
      </c>
      <c r="H8" s="68"/>
    </row>
    <row r="9" spans="2:8" ht="19.5" customHeight="1">
      <c r="B9" s="69">
        <f t="array" ref="B9:H9">DaysAndWeeks+DATE(CalendarYear,4,1)-WEEKDAY(DATE(CalendarYear,4,1),(週の開始日="月曜日")+1)+22</f>
        <v>46131</v>
      </c>
      <c r="C9" s="61">
        <v>46132</v>
      </c>
      <c r="D9" s="61">
        <v>46133</v>
      </c>
      <c r="E9" s="61">
        <v>46134</v>
      </c>
      <c r="F9" s="61">
        <v>46135</v>
      </c>
      <c r="G9" s="61">
        <v>46136</v>
      </c>
      <c r="H9" s="69">
        <v>46137</v>
      </c>
    </row>
    <row r="10" spans="2:8" ht="57.95" customHeight="1">
      <c r="B10" s="69"/>
      <c r="C10" s="105" t="s">
        <v>66</v>
      </c>
      <c r="D10" s="61"/>
      <c r="E10" s="61"/>
      <c r="F10" s="61"/>
      <c r="G10" s="133" t="s">
        <v>40</v>
      </c>
      <c r="H10" s="129" t="s">
        <v>5</v>
      </c>
    </row>
    <row r="11" spans="2:8" ht="19.5" customHeight="1">
      <c r="B11" s="68">
        <f t="array" ref="B11:H11">DaysAndWeeks+DATE(CalendarYear,4,1)-WEEKDAY(DATE(CalendarYear,4,1),(週の開始日="月曜日")+1)+29</f>
        <v>46138</v>
      </c>
      <c r="C11" s="60">
        <v>46139</v>
      </c>
      <c r="D11" s="81">
        <v>46140</v>
      </c>
      <c r="E11" s="142">
        <v>46141</v>
      </c>
      <c r="F11" s="60">
        <v>46142</v>
      </c>
      <c r="G11" s="60">
        <v>46143</v>
      </c>
      <c r="H11" s="60">
        <v>46144</v>
      </c>
    </row>
    <row r="12" spans="2:8" ht="57.95" customHeight="1">
      <c r="B12" s="68"/>
      <c r="C12" s="87"/>
      <c r="D12" s="81"/>
      <c r="E12" s="143"/>
      <c r="F12" s="60"/>
      <c r="G12" s="60"/>
      <c r="H12" s="60"/>
    </row>
    <row r="13" spans="2:8" ht="19.5" customHeight="1">
      <c r="B13" s="61">
        <f t="array" ref="B13:C13">DaysAndWeeks+DATE(CalendarYear,4,1)-WEEKDAY(DATE(CalendarYear,4,1),(週の開始日="月曜日")+1)+36</f>
        <v>46145</v>
      </c>
      <c r="C13" s="61">
        <v>46146</v>
      </c>
      <c r="D13" s="179" t="s">
        <v>69</v>
      </c>
      <c r="E13" s="180"/>
      <c r="F13" s="180"/>
      <c r="G13" s="180"/>
      <c r="H13" s="181"/>
    </row>
    <row r="14" spans="2:8" ht="57.95" customHeight="1">
      <c r="B14" s="61"/>
      <c r="C14" s="61"/>
      <c r="D14" s="176"/>
      <c r="E14" s="177"/>
      <c r="F14" s="177"/>
      <c r="G14" s="177"/>
      <c r="H14" s="178"/>
    </row>
  </sheetData>
  <mergeCells count="1">
    <mergeCell ref="D13:H14"/>
  </mergeCells>
  <phoneticPr fontId="33"/>
  <conditionalFormatting sqref="B13:D13">
    <cfRule type="expression" dxfId="27" priority="2">
      <formula>AND(DAY(B13)&gt;=1,DAY(B13)&lt;=15)</formula>
    </cfRule>
  </conditionalFormatting>
  <conditionalFormatting sqref="B3:G3">
    <cfRule type="expression" dxfId="26" priority="4">
      <formula>DAY(B3)&gt;8</formula>
    </cfRule>
  </conditionalFormatting>
  <conditionalFormatting sqref="B2:H12 B13:D13 B14:C14">
    <cfRule type="expression" dxfId="25" priority="1">
      <formula>WEEKDAY($D$3)=7</formula>
    </cfRule>
  </conditionalFormatting>
  <conditionalFormatting sqref="B11:H11">
    <cfRule type="expression" dxfId="24" priority="5">
      <formula>AND(DAY(B11)&gt;=1,DAY(B11)&lt;=15)</formula>
    </cfRule>
  </conditionalFormatting>
  <dataValidations count="8">
    <dataValidation allowBlank="1" showInputMessage="1" showErrorMessage="1" prompt="曜日は自動的に決定されます" sqref="C2:H2" xr:uid="{00000000-0002-0000-03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3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3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300-000003000000}"/>
    <dataValidation allowBlank="1" showInputMessage="1" showErrorMessage="1" prompt="4 月の月間カレンダー" sqref="A1" xr:uid="{00000000-0002-0000-0300-000005000000}"/>
    <dataValidation allowBlank="1" showInputMessage="1" showErrorMessage="1" prompt="右側のセルにメモを入力します" sqref="D13" xr:uid="{00000000-0002-0000-0300-000006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3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D16B5673-0252-4E4D-BE2B-2E1EE12D2911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/>
    <pageSetUpPr fitToPage="1"/>
  </sheetPr>
  <dimension ref="B1:H14"/>
  <sheetViews>
    <sheetView showGridLines="0" zoomScale="90" zoomScaleNormal="90" workbookViewId="0">
      <selection activeCell="F10" sqref="F10"/>
    </sheetView>
  </sheetViews>
  <sheetFormatPr defaultColWidth="8.88671875" defaultRowHeight="15.7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0.6640625" style="1" customWidth="1"/>
    <col min="11" max="16384" width="8.88671875" style="1"/>
  </cols>
  <sheetData>
    <row r="1" spans="2:8" ht="59.25" customHeight="1">
      <c r="B1" s="44" t="str">
        <f>CalendarYear&amp;"年5月 "</f>
        <v xml:space="preserve">2026年5月 </v>
      </c>
      <c r="C1" s="45"/>
      <c r="D1" s="45"/>
      <c r="E1" s="46"/>
      <c r="F1" s="46"/>
      <c r="G1" s="46"/>
      <c r="H1" s="47"/>
    </row>
    <row r="2" spans="2:8" ht="21.75" customHeight="1">
      <c r="B2" s="67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67" t="str">
        <f t="shared" si="0"/>
        <v>土曜日</v>
      </c>
    </row>
    <row r="3" spans="2:8" ht="19.5" customHeight="1">
      <c r="B3" s="68">
        <f t="array" ref="B3:H3">DaysAndWeeks+DATE(CalendarYear,5,1)-WEEKDAY(DATE(CalendarYear,5,1),(週の開始日="月曜日")+1)+1</f>
        <v>46138</v>
      </c>
      <c r="C3" s="60">
        <v>46139</v>
      </c>
      <c r="D3" s="60">
        <v>46140</v>
      </c>
      <c r="E3" s="144">
        <v>46141</v>
      </c>
      <c r="F3" s="60">
        <v>46142</v>
      </c>
      <c r="G3" s="60">
        <v>46143</v>
      </c>
      <c r="H3" s="68">
        <v>46144</v>
      </c>
    </row>
    <row r="4" spans="2:8" ht="57.95" customHeight="1">
      <c r="B4" s="68"/>
      <c r="C4" s="60"/>
      <c r="D4" s="60"/>
      <c r="E4" s="60"/>
      <c r="F4" s="60"/>
      <c r="G4" s="60"/>
      <c r="H4" s="68"/>
    </row>
    <row r="5" spans="2:8" ht="19.5" customHeight="1">
      <c r="B5" s="69">
        <f t="array" ref="B5:H5">DaysAndWeeks+DATE(CalendarYear,5,1)-WEEKDAY(DATE(CalendarYear,5,1),(週の開始日="月曜日")+1)+8</f>
        <v>46145</v>
      </c>
      <c r="C5" s="69">
        <v>46146</v>
      </c>
      <c r="D5" s="69">
        <v>46147</v>
      </c>
      <c r="E5" s="69">
        <v>46148</v>
      </c>
      <c r="F5" s="61">
        <v>46149</v>
      </c>
      <c r="G5" s="61">
        <v>46150</v>
      </c>
      <c r="H5" s="69">
        <v>46151</v>
      </c>
    </row>
    <row r="6" spans="2:8" ht="57.95" customHeight="1">
      <c r="B6" s="69"/>
      <c r="C6" s="69"/>
      <c r="D6" s="69"/>
      <c r="E6" s="69"/>
      <c r="F6" s="61"/>
      <c r="G6" s="61"/>
      <c r="H6" s="69"/>
    </row>
    <row r="7" spans="2:8" ht="19.5" customHeight="1">
      <c r="B7" s="68">
        <f t="array" ref="B7:H7">DaysAndWeeks+DATE(CalendarYear,5,1)-WEEKDAY(DATE(CalendarYear,5,1),(週の開始日="月曜日")+1)+15</f>
        <v>46152</v>
      </c>
      <c r="C7" s="60">
        <v>46153</v>
      </c>
      <c r="D7" s="60">
        <v>46154</v>
      </c>
      <c r="E7" s="60">
        <v>46155</v>
      </c>
      <c r="F7" s="60">
        <v>46156</v>
      </c>
      <c r="G7" s="60">
        <v>46157</v>
      </c>
      <c r="H7" s="68">
        <v>46158</v>
      </c>
    </row>
    <row r="8" spans="2:8" ht="57.95" customHeight="1">
      <c r="B8" s="68"/>
      <c r="C8" s="149" t="s">
        <v>93</v>
      </c>
      <c r="D8" s="97"/>
      <c r="E8" s="83"/>
      <c r="F8" s="83"/>
      <c r="G8" s="112" t="s">
        <v>102</v>
      </c>
      <c r="H8" s="68"/>
    </row>
    <row r="9" spans="2:8" ht="19.5" customHeight="1">
      <c r="B9" s="69">
        <f t="array" ref="B9:H9">DaysAndWeeks+DATE(CalendarYear,5,1)-WEEKDAY(DATE(CalendarYear,5,1),(週の開始日="月曜日")+1)+22</f>
        <v>46159</v>
      </c>
      <c r="C9" s="61">
        <v>46160</v>
      </c>
      <c r="D9" s="61">
        <v>46161</v>
      </c>
      <c r="E9" s="61">
        <v>46162</v>
      </c>
      <c r="F9" s="61">
        <v>46163</v>
      </c>
      <c r="G9" s="61">
        <v>46164</v>
      </c>
      <c r="H9" s="69">
        <v>46165</v>
      </c>
    </row>
    <row r="10" spans="2:8" ht="57.95" customHeight="1">
      <c r="B10" s="69"/>
      <c r="C10" s="158" t="s">
        <v>97</v>
      </c>
      <c r="D10" s="119" t="s">
        <v>98</v>
      </c>
      <c r="E10" s="104" t="s">
        <v>88</v>
      </c>
      <c r="F10" s="104" t="s">
        <v>99</v>
      </c>
      <c r="G10" s="159" t="s">
        <v>67</v>
      </c>
      <c r="H10" s="69"/>
    </row>
    <row r="11" spans="2:8" ht="19.5" customHeight="1">
      <c r="B11" s="68">
        <f t="array" ref="B11:H11">DaysAndWeeks+DATE(CalendarYear,5,1)-WEEKDAY(DATE(CalendarYear,5,1),(週の開始日="月曜日")+1)+29</f>
        <v>46166</v>
      </c>
      <c r="C11" s="60">
        <v>46167</v>
      </c>
      <c r="D11" s="60">
        <v>46168</v>
      </c>
      <c r="E11" s="60">
        <v>46169</v>
      </c>
      <c r="F11" s="60">
        <v>46170</v>
      </c>
      <c r="G11" s="60">
        <v>46171</v>
      </c>
      <c r="H11" s="68">
        <v>46172</v>
      </c>
    </row>
    <row r="12" spans="2:8" ht="57.95" customHeight="1">
      <c r="B12" s="68"/>
      <c r="C12" s="113" t="s">
        <v>95</v>
      </c>
      <c r="D12" s="156" t="s">
        <v>67</v>
      </c>
      <c r="E12" s="157" t="s">
        <v>67</v>
      </c>
      <c r="F12" s="60"/>
      <c r="G12" s="108" t="s">
        <v>54</v>
      </c>
      <c r="H12" s="68"/>
    </row>
    <row r="13" spans="2:8" ht="19.5" customHeight="1">
      <c r="B13" s="61">
        <f t="array" ref="B13:C13">DaysAndWeeks+DATE(CalendarYear,5,1)-WEEKDAY(DATE(CalendarYear,5,1),(週の開始日="月曜日")+1)+36</f>
        <v>46173</v>
      </c>
      <c r="C13" s="61">
        <v>46174</v>
      </c>
      <c r="D13" s="63" t="s">
        <v>0</v>
      </c>
      <c r="E13" s="172" t="s">
        <v>94</v>
      </c>
      <c r="F13" s="172"/>
      <c r="G13" s="172"/>
      <c r="H13" s="173"/>
    </row>
    <row r="14" spans="2:8" ht="57.95" customHeight="1">
      <c r="B14" s="61"/>
      <c r="C14" s="61"/>
      <c r="D14" s="15"/>
      <c r="E14" s="174"/>
      <c r="F14" s="174"/>
      <c r="G14" s="174"/>
      <c r="H14" s="175"/>
    </row>
  </sheetData>
  <mergeCells count="1">
    <mergeCell ref="E13:H14"/>
  </mergeCells>
  <phoneticPr fontId="33"/>
  <conditionalFormatting sqref="B13:D13">
    <cfRule type="expression" dxfId="23" priority="1">
      <formula>AND(DAY(B13)&gt;=1,DAY(B13)&lt;=15)</formula>
    </cfRule>
  </conditionalFormatting>
  <conditionalFormatting sqref="B3:G3">
    <cfRule type="expression" dxfId="22" priority="3">
      <formula>DAY(B3)&gt;8</formula>
    </cfRule>
  </conditionalFormatting>
  <conditionalFormatting sqref="B11:H11">
    <cfRule type="expression" dxfId="21" priority="4">
      <formula>AND(DAY(B11)&gt;=1,DAY(B11)&lt;=15)</formula>
    </cfRule>
  </conditionalFormatting>
  <dataValidations count="9">
    <dataValidation allowBlank="1" showInputMessage="1" showErrorMessage="1" prompt="曜日は自動的に決定されます" sqref="C2:H2" xr:uid="{00000000-0002-0000-04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4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4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400-000003000000}"/>
    <dataValidation allowBlank="1" showInputMessage="1" showErrorMessage="1" prompt="5 月の月間カレンダー" sqref="A1" xr:uid="{00000000-0002-0000-0400-000005000000}"/>
    <dataValidation allowBlank="1" showInputMessage="1" showErrorMessage="1" prompt="右側のセルにメモを入力します" sqref="D13:D14" xr:uid="{00000000-0002-0000-0400-000006000000}"/>
    <dataValidation allowBlank="1" showInputMessage="1" showErrorMessage="1" prompt="このセルにメモを入力します" sqref="E13:H14" xr:uid="{00000000-0002-0000-0400-000007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4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ABE90B0D-7A98-427F-982B-03C8A65C5CD7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B1:H14"/>
  <sheetViews>
    <sheetView showGridLines="0" zoomScale="90" zoomScaleNormal="90" workbookViewId="0">
      <selection activeCell="E9" sqref="E9"/>
    </sheetView>
  </sheetViews>
  <sheetFormatPr defaultColWidth="8.88671875" defaultRowHeight="15.7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0.6640625" style="1" customWidth="1"/>
    <col min="11" max="16384" width="8.88671875" style="1"/>
  </cols>
  <sheetData>
    <row r="1" spans="2:8" ht="59.25" customHeight="1">
      <c r="B1" s="40" t="str">
        <f>CalendarYear&amp;"年6月 "</f>
        <v xml:space="preserve">2026年6月 </v>
      </c>
      <c r="C1" s="41"/>
      <c r="D1" s="41"/>
      <c r="E1" s="42"/>
      <c r="F1" s="42"/>
      <c r="G1" s="42"/>
      <c r="H1" s="43"/>
    </row>
    <row r="2" spans="2:8" ht="21.75" customHeight="1">
      <c r="B2" s="7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0" t="str">
        <f t="shared" si="0"/>
        <v>土曜日</v>
      </c>
    </row>
    <row r="3" spans="2:8" ht="19.5" customHeight="1">
      <c r="B3" s="71">
        <f t="array" ref="B3:H3">DaysAndWeeks+DATE(CalendarYear,6,1)-WEEKDAY(DATE(CalendarYear,6,1),(週の開始日="月曜日")+1)+1</f>
        <v>46173</v>
      </c>
      <c r="C3" s="60">
        <v>46174</v>
      </c>
      <c r="D3" s="60">
        <v>46175</v>
      </c>
      <c r="E3" s="60">
        <v>46176</v>
      </c>
      <c r="F3" s="60">
        <v>46177</v>
      </c>
      <c r="G3" s="60">
        <v>46178</v>
      </c>
      <c r="H3" s="71">
        <v>46179</v>
      </c>
    </row>
    <row r="4" spans="2:8" ht="57.95" customHeight="1">
      <c r="B4" s="71"/>
      <c r="C4" s="60"/>
      <c r="D4" s="87" t="s">
        <v>101</v>
      </c>
      <c r="E4" s="113" t="s">
        <v>82</v>
      </c>
      <c r="F4" s="113" t="s">
        <v>105</v>
      </c>
      <c r="G4" s="132" t="s">
        <v>68</v>
      </c>
      <c r="H4" s="71"/>
    </row>
    <row r="5" spans="2:8" ht="19.5" customHeight="1">
      <c r="B5" s="72">
        <f t="array" ref="B5:H5">DaysAndWeeks+DATE(CalendarYear,6,1)-WEEKDAY(DATE(CalendarYear,6,1),(週の開始日="月曜日")+1)+8</f>
        <v>46180</v>
      </c>
      <c r="C5" s="61">
        <v>46181</v>
      </c>
      <c r="D5" s="61">
        <v>46182</v>
      </c>
      <c r="E5" s="61">
        <v>46183</v>
      </c>
      <c r="F5" s="61">
        <v>46184</v>
      </c>
      <c r="G5" s="61">
        <v>46185</v>
      </c>
      <c r="H5" s="72">
        <v>46186</v>
      </c>
    </row>
    <row r="6" spans="2:8" ht="57.95" customHeight="1">
      <c r="B6" s="72"/>
      <c r="C6" s="93"/>
      <c r="D6" s="135" t="s">
        <v>106</v>
      </c>
      <c r="E6" s="104" t="s">
        <v>83</v>
      </c>
      <c r="F6" s="93"/>
      <c r="G6" s="135" t="s">
        <v>100</v>
      </c>
      <c r="H6" s="110" t="s">
        <v>7</v>
      </c>
    </row>
    <row r="7" spans="2:8" ht="19.5" customHeight="1">
      <c r="B7" s="71">
        <f t="array" ref="B7:H7">DaysAndWeeks+DATE(CalendarYear,6,1)-WEEKDAY(DATE(CalendarYear,6,1),(週の開始日="月曜日")+1)+15</f>
        <v>46187</v>
      </c>
      <c r="C7" s="60">
        <v>46188</v>
      </c>
      <c r="D7" s="60">
        <v>46189</v>
      </c>
      <c r="E7" s="60">
        <v>46190</v>
      </c>
      <c r="F7" s="64">
        <v>46191</v>
      </c>
      <c r="G7" s="60">
        <v>46192</v>
      </c>
      <c r="H7" s="71">
        <v>46193</v>
      </c>
    </row>
    <row r="8" spans="2:8" ht="57.95" customHeight="1">
      <c r="B8" s="71"/>
      <c r="C8" s="109" t="s">
        <v>59</v>
      </c>
      <c r="D8" s="109" t="s">
        <v>59</v>
      </c>
      <c r="E8" s="153" t="s">
        <v>108</v>
      </c>
      <c r="F8" s="109" t="s">
        <v>103</v>
      </c>
      <c r="G8" s="113" t="s">
        <v>104</v>
      </c>
      <c r="H8" s="111"/>
    </row>
    <row r="9" spans="2:8" ht="19.5" customHeight="1">
      <c r="B9" s="72">
        <f t="array" ref="B9:H9">DaysAndWeeks+DATE(CalendarYear,6,1)-WEEKDAY(DATE(CalendarYear,6,1),(週の開始日="月曜日")+1)+22</f>
        <v>46194</v>
      </c>
      <c r="C9" s="61">
        <v>46195</v>
      </c>
      <c r="D9" s="61">
        <v>46196</v>
      </c>
      <c r="E9" s="61">
        <v>46197</v>
      </c>
      <c r="F9" s="61">
        <v>46198</v>
      </c>
      <c r="G9" s="61">
        <v>46199</v>
      </c>
      <c r="H9" s="72">
        <v>46200</v>
      </c>
    </row>
    <row r="10" spans="2:8" ht="57.95" customHeight="1">
      <c r="B10" s="72"/>
      <c r="C10" s="136"/>
      <c r="D10" s="136"/>
      <c r="E10" s="136"/>
      <c r="F10" s="160" t="s">
        <v>107</v>
      </c>
      <c r="G10" s="104" t="s">
        <v>96</v>
      </c>
      <c r="H10" s="110" t="s">
        <v>60</v>
      </c>
    </row>
    <row r="11" spans="2:8" ht="19.5" customHeight="1">
      <c r="B11" s="71">
        <f t="array" ref="B11:H11">DaysAndWeeks+DATE(CalendarYear,6,1)-WEEKDAY(DATE(CalendarYear,6,1),(週の開始日="月曜日")+1)+29</f>
        <v>46201</v>
      </c>
      <c r="C11" s="60">
        <v>46202</v>
      </c>
      <c r="D11" s="60">
        <v>46203</v>
      </c>
      <c r="E11" s="60">
        <v>46204</v>
      </c>
      <c r="F11" s="60">
        <v>46205</v>
      </c>
      <c r="G11" s="60">
        <v>46206</v>
      </c>
      <c r="H11" s="60">
        <v>46207</v>
      </c>
    </row>
    <row r="12" spans="2:8" ht="57.95" customHeight="1">
      <c r="B12" s="71"/>
      <c r="C12" s="96"/>
      <c r="D12" s="60"/>
      <c r="E12" s="60"/>
      <c r="F12" s="60"/>
      <c r="G12" s="60"/>
      <c r="H12" s="60"/>
    </row>
    <row r="13" spans="2:8" ht="19.5" customHeight="1">
      <c r="B13" s="61">
        <f t="array" ref="B13:C13">DaysAndWeeks+DATE(CalendarYear,6,1)-WEEKDAY(DATE(CalendarYear,6,1),(週の開始日="月曜日")+1)+36</f>
        <v>46208</v>
      </c>
      <c r="C13" s="61">
        <v>46209</v>
      </c>
      <c r="D13" s="161" t="s">
        <v>84</v>
      </c>
      <c r="E13" s="162"/>
      <c r="F13" s="162"/>
      <c r="G13" s="162"/>
      <c r="H13" s="163"/>
    </row>
    <row r="14" spans="2:8" ht="57.95" customHeight="1">
      <c r="B14" s="61"/>
      <c r="C14" s="61"/>
      <c r="D14" s="164"/>
      <c r="E14" s="165"/>
      <c r="F14" s="165"/>
      <c r="G14" s="165"/>
      <c r="H14" s="166"/>
    </row>
  </sheetData>
  <mergeCells count="1">
    <mergeCell ref="D13:H14"/>
  </mergeCells>
  <phoneticPr fontId="33"/>
  <conditionalFormatting sqref="B13:D13">
    <cfRule type="expression" dxfId="20" priority="1">
      <formula>AND(DAY(B13)&gt;=1,DAY(B13)&lt;=15)</formula>
    </cfRule>
  </conditionalFormatting>
  <conditionalFormatting sqref="B3:G3">
    <cfRule type="expression" dxfId="19" priority="3">
      <formula>DAY(B3)&gt;8</formula>
    </cfRule>
  </conditionalFormatting>
  <conditionalFormatting sqref="B11:H11">
    <cfRule type="expression" dxfId="18" priority="4">
      <formula>AND(DAY(B11)&gt;=1,DAY(B11)&lt;=15)</formula>
    </cfRule>
  </conditionalFormatting>
  <dataValidations xWindow="707" yWindow="666" count="8">
    <dataValidation allowBlank="1" showInputMessage="1" showErrorMessage="1" prompt="曜日は自動的に決定されます" sqref="C2:H2" xr:uid="{00000000-0002-0000-05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5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5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500-000003000000}"/>
    <dataValidation allowBlank="1" showInputMessage="1" showErrorMessage="1" prompt="6 月の月間カレンダー" sqref="A1" xr:uid="{00000000-0002-0000-0500-000005000000}"/>
    <dataValidation allowBlank="1" showInputMessage="1" showErrorMessage="1" prompt="右側のセルにメモを入力します" sqref="D13" xr:uid="{00000000-0002-0000-0500-000006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5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3B5EBA9E-6F2A-4A06-88F5-C22A25660616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/>
    <pageSetUpPr fitToPage="1"/>
  </sheetPr>
  <dimension ref="B1:H14"/>
  <sheetViews>
    <sheetView showGridLines="0" tabSelected="1" topLeftCell="A3" zoomScale="90" zoomScaleNormal="90" workbookViewId="0">
      <selection activeCell="C6" sqref="C6"/>
    </sheetView>
  </sheetViews>
  <sheetFormatPr defaultColWidth="8.88671875" defaultRowHeight="15.7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0.6640625" style="1" customWidth="1"/>
    <col min="11" max="16384" width="8.88671875" style="1"/>
  </cols>
  <sheetData>
    <row r="1" spans="2:8" ht="59.25" customHeight="1">
      <c r="B1" s="36" t="str">
        <f>CalendarYear&amp;"年7月 "</f>
        <v xml:space="preserve">2026年7月 </v>
      </c>
      <c r="C1" s="37"/>
      <c r="D1" s="37"/>
      <c r="E1" s="38"/>
      <c r="F1" s="38"/>
      <c r="G1" s="38"/>
      <c r="H1" s="39"/>
    </row>
    <row r="2" spans="2:8" ht="21.75" customHeight="1">
      <c r="B2" s="70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0" t="str">
        <f t="shared" si="0"/>
        <v>土曜日</v>
      </c>
    </row>
    <row r="3" spans="2:8" ht="19.5" customHeight="1">
      <c r="B3" s="71">
        <f t="array" ref="B3:H3">DaysAndWeeks+DATE(CalendarYear,7,1)-WEEKDAY(DATE(CalendarYear,7,1),(週の開始日="月曜日")+1)+1</f>
        <v>46201</v>
      </c>
      <c r="C3" s="60">
        <v>46202</v>
      </c>
      <c r="D3" s="60">
        <v>46203</v>
      </c>
      <c r="E3" s="60">
        <v>46204</v>
      </c>
      <c r="F3" s="60">
        <v>46205</v>
      </c>
      <c r="G3" s="60">
        <v>46206</v>
      </c>
      <c r="H3" s="71">
        <v>46207</v>
      </c>
    </row>
    <row r="4" spans="2:8" ht="57.95" customHeight="1">
      <c r="B4" s="71"/>
      <c r="C4" s="60"/>
      <c r="D4" s="60"/>
      <c r="E4" s="60"/>
      <c r="F4" s="60"/>
      <c r="G4" s="60"/>
      <c r="H4" s="111"/>
    </row>
    <row r="5" spans="2:8" ht="19.5" customHeight="1">
      <c r="B5" s="72">
        <f t="array" ref="B5:H5">DaysAndWeeks+DATE(CalendarYear,7,1)-WEEKDAY(DATE(CalendarYear,7,1),(週の開始日="月曜日")+1)+8</f>
        <v>46208</v>
      </c>
      <c r="C5" s="61">
        <v>46209</v>
      </c>
      <c r="D5" s="61">
        <v>46210</v>
      </c>
      <c r="E5" s="61">
        <v>46211</v>
      </c>
      <c r="F5" s="61">
        <v>46212</v>
      </c>
      <c r="G5" s="61">
        <v>46213</v>
      </c>
      <c r="H5" s="72">
        <v>46214</v>
      </c>
    </row>
    <row r="6" spans="2:8" ht="57.95" customHeight="1">
      <c r="B6" s="72"/>
      <c r="C6" s="61" t="s">
        <v>110</v>
      </c>
      <c r="D6" s="137"/>
      <c r="E6" s="137"/>
      <c r="F6" s="140" t="s">
        <v>85</v>
      </c>
      <c r="G6" s="128" t="s">
        <v>109</v>
      </c>
      <c r="H6" s="138"/>
    </row>
    <row r="7" spans="2:8" ht="19.5" customHeight="1">
      <c r="B7" s="71">
        <f t="array" ref="B7:H7">DaysAndWeeks+DATE(CalendarYear,7,1)-WEEKDAY(DATE(CalendarYear,7,1),(週の開始日="月曜日")+1)+15</f>
        <v>46215</v>
      </c>
      <c r="C7" s="60">
        <v>46216</v>
      </c>
      <c r="D7" s="60">
        <v>46217</v>
      </c>
      <c r="E7" s="60">
        <v>46218</v>
      </c>
      <c r="F7" s="60">
        <v>46219</v>
      </c>
      <c r="G7" s="60">
        <v>46220</v>
      </c>
      <c r="H7" s="71">
        <v>46221</v>
      </c>
    </row>
    <row r="8" spans="2:8" ht="57.95" customHeight="1">
      <c r="B8" s="71"/>
      <c r="C8" s="60"/>
      <c r="D8" s="139"/>
      <c r="E8" s="150" t="s">
        <v>86</v>
      </c>
      <c r="F8" s="151" t="s">
        <v>80</v>
      </c>
      <c r="G8" s="101" t="s">
        <v>14</v>
      </c>
      <c r="H8" s="71"/>
    </row>
    <row r="9" spans="2:8" ht="19.5" customHeight="1">
      <c r="B9" s="72">
        <f t="array" ref="B9:H9">DaysAndWeeks+DATE(CalendarYear,7,1)-WEEKDAY(DATE(CalendarYear,7,1),(週の開始日="月曜日")+1)+22</f>
        <v>46222</v>
      </c>
      <c r="C9" s="72">
        <v>46223</v>
      </c>
      <c r="D9" s="61">
        <v>46224</v>
      </c>
      <c r="E9" s="61">
        <v>46225</v>
      </c>
      <c r="F9" s="61">
        <v>46226</v>
      </c>
      <c r="G9" s="61">
        <v>46227</v>
      </c>
      <c r="H9" s="72">
        <v>46228</v>
      </c>
    </row>
    <row r="10" spans="2:8" ht="57.95" customHeight="1">
      <c r="B10" s="72"/>
      <c r="C10" s="72" t="s">
        <v>15</v>
      </c>
      <c r="D10" s="61"/>
      <c r="E10" s="140"/>
      <c r="F10" s="140" t="s">
        <v>92</v>
      </c>
      <c r="G10" s="152" t="s">
        <v>81</v>
      </c>
      <c r="H10" s="72"/>
    </row>
    <row r="11" spans="2:8" ht="19.5" customHeight="1">
      <c r="B11" s="71">
        <f t="array" ref="B11:H11">DaysAndWeeks+DATE(CalendarYear,7,1)-WEEKDAY(DATE(CalendarYear,7,1),(週の開始日="月曜日")+1)+29</f>
        <v>46229</v>
      </c>
      <c r="C11" s="60">
        <v>46230</v>
      </c>
      <c r="D11" s="60">
        <v>46231</v>
      </c>
      <c r="E11" s="60">
        <v>46232</v>
      </c>
      <c r="F11" s="60">
        <v>46233</v>
      </c>
      <c r="G11" s="60">
        <v>46234</v>
      </c>
      <c r="H11" s="60">
        <v>46235</v>
      </c>
    </row>
    <row r="12" spans="2:8" ht="57.95" customHeight="1">
      <c r="B12" s="71"/>
      <c r="C12" s="60"/>
      <c r="D12" s="60"/>
      <c r="E12" s="60"/>
      <c r="F12" s="60"/>
      <c r="G12" s="60"/>
      <c r="H12" s="60"/>
    </row>
    <row r="13" spans="2:8" ht="19.5" customHeight="1">
      <c r="B13" s="61">
        <f t="array" ref="B13:C13">DaysAndWeeks+DATE(CalendarYear,7,1)-WEEKDAY(DATE(CalendarYear,7,1),(週の開始日="月曜日")+1)+36</f>
        <v>46236</v>
      </c>
      <c r="C13" s="61">
        <v>46237</v>
      </c>
      <c r="D13" s="182" t="s">
        <v>50</v>
      </c>
      <c r="E13" s="183"/>
      <c r="F13" s="183"/>
      <c r="G13" s="183"/>
      <c r="H13" s="184"/>
    </row>
    <row r="14" spans="2:8" ht="57.95" customHeight="1">
      <c r="B14" s="61"/>
      <c r="C14" s="61"/>
      <c r="D14" s="185"/>
      <c r="E14" s="186"/>
      <c r="F14" s="186"/>
      <c r="G14" s="186"/>
      <c r="H14" s="187"/>
    </row>
  </sheetData>
  <dataConsolidate/>
  <mergeCells count="1">
    <mergeCell ref="D13:H14"/>
  </mergeCells>
  <phoneticPr fontId="33"/>
  <conditionalFormatting sqref="B13:D13">
    <cfRule type="expression" dxfId="17" priority="1">
      <formula>AND(DAY(B13)&gt;=1,DAY(B13)&lt;=15)</formula>
    </cfRule>
  </conditionalFormatting>
  <conditionalFormatting sqref="B3:G3">
    <cfRule type="expression" dxfId="16" priority="3">
      <formula>DAY(B3)&gt;8</formula>
    </cfRule>
  </conditionalFormatting>
  <conditionalFormatting sqref="B11:H11">
    <cfRule type="expression" dxfId="15" priority="4">
      <formula>AND(DAY(B11)&gt;=1,DAY(B11)&lt;=15)</formula>
    </cfRule>
  </conditionalFormatting>
  <dataValidations count="8">
    <dataValidation allowBlank="1" showInputMessage="1" showErrorMessage="1" prompt="曜日は自動的に決定されます" sqref="C2:H2" xr:uid="{00000000-0002-0000-06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6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6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600-000003000000}"/>
    <dataValidation allowBlank="1" showInputMessage="1" showErrorMessage="1" prompt="このセルの年が自動的に更新されます。年を変更するには、1 月のワークシートのセル K3 で別の年を選択します。" sqref="C1" xr:uid="{00000000-0002-0000-0600-000004000000}"/>
    <dataValidation allowBlank="1" showInputMessage="1" showErrorMessage="1" prompt="7 月の月間カレンダー" sqref="A1" xr:uid="{00000000-0002-0000-0600-000005000000}"/>
    <dataValidation allowBlank="1" showInputMessage="1" showErrorMessage="1" prompt="右側のセルにメモを入力します" sqref="D13" xr:uid="{00000000-0002-0000-0600-000006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600-000008000000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/>
    <pageSetUpPr fitToPage="1"/>
  </sheetPr>
  <dimension ref="B1:M14"/>
  <sheetViews>
    <sheetView showGridLines="0" topLeftCell="A3" zoomScale="90" zoomScaleNormal="90" workbookViewId="0">
      <selection activeCell="D13" sqref="D13:H14"/>
    </sheetView>
  </sheetViews>
  <sheetFormatPr defaultColWidth="8.88671875" defaultRowHeight="15.7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0.6640625" style="1" customWidth="1"/>
    <col min="11" max="16384" width="8.88671875" style="1"/>
  </cols>
  <sheetData>
    <row r="1" spans="2:13" ht="59.25" customHeight="1">
      <c r="B1" s="32" t="str">
        <f>CalendarYear&amp;"年8月 "</f>
        <v xml:space="preserve">2026年8月 </v>
      </c>
      <c r="C1" s="33"/>
      <c r="D1" s="33"/>
      <c r="E1" s="34"/>
      <c r="F1" s="34"/>
      <c r="G1" s="34"/>
      <c r="H1" s="35"/>
    </row>
    <row r="2" spans="2:13" ht="21.75" customHeight="1">
      <c r="B2" s="73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3" t="str">
        <f t="shared" si="0"/>
        <v>土曜日</v>
      </c>
    </row>
    <row r="3" spans="2:13" ht="19.5" customHeight="1">
      <c r="B3" s="74">
        <f t="array" ref="B3:H3">DaysAndWeeks+DATE(CalendarYear,8,1)-WEEKDAY(DATE(CalendarYear,8,1),(週の開始日="月曜日")+1)+1</f>
        <v>46229</v>
      </c>
      <c r="C3" s="60">
        <v>46230</v>
      </c>
      <c r="D3" s="60">
        <v>46231</v>
      </c>
      <c r="E3" s="60">
        <v>46232</v>
      </c>
      <c r="F3" s="60">
        <v>46233</v>
      </c>
      <c r="G3" s="60">
        <v>46234</v>
      </c>
      <c r="H3" s="74">
        <v>46235</v>
      </c>
    </row>
    <row r="4" spans="2:13" ht="57.95" customHeight="1">
      <c r="B4" s="74"/>
      <c r="C4" s="60"/>
      <c r="D4" s="60"/>
      <c r="E4" s="60"/>
      <c r="F4" s="60"/>
      <c r="G4" s="87" t="s">
        <v>87</v>
      </c>
      <c r="H4" s="74" t="s">
        <v>37</v>
      </c>
    </row>
    <row r="5" spans="2:13" ht="19.5" customHeight="1">
      <c r="B5" s="65">
        <f t="array" ref="B5:H5">DaysAndWeeks+DATE(CalendarYear,8,1)-WEEKDAY(DATE(CalendarYear,8,1),(週の開始日="月曜日")+1)+8</f>
        <v>46236</v>
      </c>
      <c r="C5" s="61">
        <v>46237</v>
      </c>
      <c r="D5" s="61">
        <v>46238</v>
      </c>
      <c r="E5" s="61">
        <v>46239</v>
      </c>
      <c r="F5" s="61">
        <v>46240</v>
      </c>
      <c r="G5" s="61">
        <v>46241</v>
      </c>
      <c r="H5" s="65">
        <v>46242</v>
      </c>
    </row>
    <row r="6" spans="2:13" ht="57.95" customHeight="1">
      <c r="B6" s="65"/>
      <c r="C6" s="84"/>
      <c r="D6" s="61"/>
      <c r="E6" s="61"/>
      <c r="F6" s="61"/>
      <c r="G6" s="61"/>
      <c r="H6" s="65"/>
    </row>
    <row r="7" spans="2:13" ht="19.5" customHeight="1">
      <c r="B7" s="74">
        <f t="array" ref="B7:H7">DaysAndWeeks+DATE(CalendarYear,8,1)-WEEKDAY(DATE(CalendarYear,8,1),(週の開始日="月曜日")+1)+15</f>
        <v>46243</v>
      </c>
      <c r="C7" s="81">
        <v>46244</v>
      </c>
      <c r="D7" s="74">
        <v>46245</v>
      </c>
      <c r="E7" s="74">
        <v>46246</v>
      </c>
      <c r="F7" s="74">
        <v>46247</v>
      </c>
      <c r="G7" s="74">
        <v>46248</v>
      </c>
      <c r="H7" s="74">
        <v>46249</v>
      </c>
    </row>
    <row r="8" spans="2:13" ht="57.95" customHeight="1">
      <c r="B8" s="74"/>
      <c r="C8" s="145" t="s">
        <v>70</v>
      </c>
      <c r="D8" s="74" t="s">
        <v>71</v>
      </c>
      <c r="E8" s="74" t="s">
        <v>18</v>
      </c>
      <c r="F8" s="188"/>
      <c r="G8" s="188"/>
      <c r="H8" s="188"/>
    </row>
    <row r="9" spans="2:13" ht="19.5" customHeight="1">
      <c r="B9" s="65">
        <f t="array" ref="B9:H9">DaysAndWeeks+DATE(CalendarYear,8,1)-WEEKDAY(DATE(CalendarYear,8,1),(週の開始日="月曜日")+1)+22</f>
        <v>46250</v>
      </c>
      <c r="C9" s="61">
        <v>46251</v>
      </c>
      <c r="D9" s="61">
        <v>46252</v>
      </c>
      <c r="E9" s="61">
        <v>46253</v>
      </c>
      <c r="F9" s="61">
        <v>46254</v>
      </c>
      <c r="G9" s="61">
        <v>46255</v>
      </c>
      <c r="H9" s="65">
        <v>46256</v>
      </c>
    </row>
    <row r="10" spans="2:13" ht="57.95" customHeight="1">
      <c r="B10" s="65"/>
      <c r="C10" s="61"/>
      <c r="D10" s="61"/>
      <c r="E10" s="61"/>
      <c r="F10" s="61"/>
      <c r="G10" s="61"/>
      <c r="H10" s="65"/>
    </row>
    <row r="11" spans="2:13" ht="19.5" customHeight="1">
      <c r="B11" s="74">
        <f t="array" ref="B11:H11">DaysAndWeeks+DATE(CalendarYear,8,1)-WEEKDAY(DATE(CalendarYear,8,1),(週の開始日="月曜日")+1)+29</f>
        <v>46257</v>
      </c>
      <c r="C11" s="60">
        <v>46258</v>
      </c>
      <c r="D11" s="60">
        <v>46259</v>
      </c>
      <c r="E11" s="60">
        <v>46260</v>
      </c>
      <c r="F11" s="60">
        <v>46261</v>
      </c>
      <c r="G11" s="60">
        <v>46262</v>
      </c>
      <c r="H11" s="74">
        <v>46263</v>
      </c>
    </row>
    <row r="12" spans="2:13" ht="57.95" customHeight="1">
      <c r="B12" s="74"/>
      <c r="C12" s="60"/>
      <c r="D12" s="60"/>
      <c r="E12" s="87" t="s">
        <v>19</v>
      </c>
      <c r="F12" s="87"/>
      <c r="G12" s="92"/>
      <c r="H12" s="88" t="s">
        <v>20</v>
      </c>
    </row>
    <row r="13" spans="2:13" ht="19.5" customHeight="1">
      <c r="B13" s="65">
        <f t="array" ref="B13:C13">DaysAndWeeks+DATE(CalendarYear,8,1)-WEEKDAY(DATE(CalendarYear,8,1),(週の開始日="月曜日")+1)+36</f>
        <v>46264</v>
      </c>
      <c r="C13" s="61">
        <v>46265</v>
      </c>
      <c r="D13" s="189" t="s">
        <v>17</v>
      </c>
      <c r="E13" s="190"/>
      <c r="F13" s="190"/>
      <c r="G13" s="190"/>
      <c r="H13" s="191"/>
      <c r="M13" s="90"/>
    </row>
    <row r="14" spans="2:13" ht="57.95" customHeight="1">
      <c r="B14" s="65"/>
      <c r="C14" s="61"/>
      <c r="D14" s="192"/>
      <c r="E14" s="193"/>
      <c r="F14" s="193"/>
      <c r="G14" s="193"/>
      <c r="H14" s="194"/>
    </row>
  </sheetData>
  <mergeCells count="2">
    <mergeCell ref="F8:H8"/>
    <mergeCell ref="D13:H14"/>
  </mergeCells>
  <phoneticPr fontId="33"/>
  <conditionalFormatting sqref="B13:D13">
    <cfRule type="expression" dxfId="14" priority="1">
      <formula>AND(DAY(B13)&gt;=1,DAY(B13)&lt;=15)</formula>
    </cfRule>
  </conditionalFormatting>
  <conditionalFormatting sqref="B3:G3">
    <cfRule type="expression" dxfId="13" priority="3">
      <formula>DAY(B3)&gt;8</formula>
    </cfRule>
  </conditionalFormatting>
  <conditionalFormatting sqref="B11:H11">
    <cfRule type="expression" dxfId="12" priority="4">
      <formula>AND(DAY(B11)&gt;=1,DAY(B11)&lt;=15)</formula>
    </cfRule>
  </conditionalFormatting>
  <dataValidations count="8">
    <dataValidation allowBlank="1" showInputMessage="1" showErrorMessage="1" prompt="曜日は自動的に決定されます" sqref="C2:H2" xr:uid="{00000000-0002-0000-07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7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7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700-000003000000}"/>
    <dataValidation allowBlank="1" showInputMessage="1" showErrorMessage="1" prompt="8 月の月間カレンダー" sqref="A1" xr:uid="{00000000-0002-0000-0700-000005000000}"/>
    <dataValidation allowBlank="1" showInputMessage="1" showErrorMessage="1" prompt="右側のセルにメモを入力します" sqref="D13" xr:uid="{00000000-0002-0000-0700-000006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7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66CA7BBB-AB5C-45C6-8652-E95B2C7872CF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8" tint="-0.249977111117893"/>
    <pageSetUpPr fitToPage="1"/>
  </sheetPr>
  <dimension ref="B1:H14"/>
  <sheetViews>
    <sheetView showGridLines="0" topLeftCell="A3" zoomScale="90" zoomScaleNormal="90" workbookViewId="0">
      <selection activeCell="C12" sqref="C12"/>
    </sheetView>
  </sheetViews>
  <sheetFormatPr defaultColWidth="8.88671875" defaultRowHeight="15.7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0.6640625" style="1" customWidth="1"/>
    <col min="11" max="16384" width="8.88671875" style="1"/>
  </cols>
  <sheetData>
    <row r="1" spans="2:8" ht="59.25" customHeight="1">
      <c r="B1" s="28" t="str">
        <f>CalendarYear&amp;"年9月 "</f>
        <v xml:space="preserve">2026年9月 </v>
      </c>
      <c r="C1" s="29"/>
      <c r="D1" s="29"/>
      <c r="E1" s="30"/>
      <c r="F1" s="30"/>
      <c r="G1" s="30"/>
      <c r="H1" s="31"/>
    </row>
    <row r="2" spans="2:8" ht="21.75" customHeight="1">
      <c r="B2" s="73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3" t="str">
        <f t="shared" si="0"/>
        <v>土曜日</v>
      </c>
    </row>
    <row r="3" spans="2:8" ht="19.5" customHeight="1">
      <c r="B3" s="74">
        <f t="array" ref="B3:H3">DaysAndWeeks+DATE(CalendarYear,9,1)-WEEKDAY(DATE(CalendarYear,9,1),(週の開始日="月曜日")+1)+1</f>
        <v>46264</v>
      </c>
      <c r="C3" s="60">
        <v>46265</v>
      </c>
      <c r="D3" s="60">
        <v>46266</v>
      </c>
      <c r="E3" s="60">
        <v>46267</v>
      </c>
      <c r="F3" s="60">
        <v>46268</v>
      </c>
      <c r="G3" s="60">
        <v>46269</v>
      </c>
      <c r="H3" s="74">
        <v>46270</v>
      </c>
    </row>
    <row r="4" spans="2:8" ht="57.95" customHeight="1">
      <c r="B4" s="74"/>
      <c r="C4" s="60"/>
      <c r="D4" s="60"/>
      <c r="E4" s="60"/>
      <c r="F4" s="60"/>
      <c r="G4" s="60"/>
      <c r="H4" s="74"/>
    </row>
    <row r="5" spans="2:8" ht="19.5" customHeight="1">
      <c r="B5" s="65">
        <f t="array" ref="B5:H5">DaysAndWeeks+DATE(CalendarYear,9,1)-WEEKDAY(DATE(CalendarYear,9,1),(週の開始日="月曜日")+1)+8</f>
        <v>46271</v>
      </c>
      <c r="C5" s="61">
        <v>46272</v>
      </c>
      <c r="D5" s="61">
        <v>46273</v>
      </c>
      <c r="E5" s="61">
        <v>46274</v>
      </c>
      <c r="F5" s="61">
        <v>46275</v>
      </c>
      <c r="G5" s="61">
        <v>46276</v>
      </c>
      <c r="H5" s="65">
        <v>46277</v>
      </c>
    </row>
    <row r="6" spans="2:8" ht="57.95" customHeight="1">
      <c r="B6" s="65"/>
      <c r="C6" s="61"/>
      <c r="D6" s="61"/>
      <c r="E6" s="61"/>
      <c r="F6" s="61"/>
      <c r="G6" s="61"/>
      <c r="H6" s="65"/>
    </row>
    <row r="7" spans="2:8" ht="19.5" customHeight="1">
      <c r="B7" s="74">
        <f t="array" ref="B7:H7">DaysAndWeeks+DATE(CalendarYear,9,1)-WEEKDAY(DATE(CalendarYear,9,1),(週の開始日="月曜日")+1)+15</f>
        <v>46278</v>
      </c>
      <c r="C7" s="81">
        <v>46279</v>
      </c>
      <c r="D7" s="60">
        <v>46280</v>
      </c>
      <c r="E7" s="60">
        <v>46281</v>
      </c>
      <c r="F7" s="60">
        <v>46282</v>
      </c>
      <c r="G7" s="60">
        <v>46283</v>
      </c>
      <c r="H7" s="74">
        <v>46284</v>
      </c>
    </row>
    <row r="8" spans="2:8" ht="57.95" customHeight="1">
      <c r="B8" s="74"/>
      <c r="C8" s="154" t="s">
        <v>89</v>
      </c>
      <c r="D8" s="60"/>
      <c r="E8" s="60"/>
      <c r="F8" s="130"/>
      <c r="G8" s="60"/>
      <c r="H8" s="102" t="s">
        <v>25</v>
      </c>
    </row>
    <row r="9" spans="2:8" ht="19.5" customHeight="1">
      <c r="B9" s="65">
        <f t="array" ref="B9:H9">DaysAndWeeks+DATE(CalendarYear,9,1)-WEEKDAY(DATE(CalendarYear,9,1),(週の開始日="月曜日")+1)+22</f>
        <v>46285</v>
      </c>
      <c r="C9" s="146">
        <v>46286</v>
      </c>
      <c r="D9" s="146">
        <v>46287</v>
      </c>
      <c r="E9" s="65">
        <v>46288</v>
      </c>
      <c r="F9" s="61">
        <v>46289</v>
      </c>
      <c r="G9" s="61">
        <v>46290</v>
      </c>
      <c r="H9" s="65">
        <v>46291</v>
      </c>
    </row>
    <row r="10" spans="2:8" ht="57.95" customHeight="1">
      <c r="B10" s="65" t="s">
        <v>72</v>
      </c>
      <c r="C10" s="147" t="s">
        <v>73</v>
      </c>
      <c r="D10" s="65" t="s">
        <v>74</v>
      </c>
      <c r="E10" s="65" t="s">
        <v>75</v>
      </c>
      <c r="F10" s="98" t="s">
        <v>79</v>
      </c>
      <c r="G10" s="128" t="s">
        <v>78</v>
      </c>
      <c r="H10" s="65"/>
    </row>
    <row r="11" spans="2:8" ht="19.5" customHeight="1">
      <c r="B11" s="74">
        <f t="array" ref="B11:H11">DaysAndWeeks+DATE(CalendarYear,9,1)-WEEKDAY(DATE(CalendarYear,9,1),(週の開始日="月曜日")+1)+29</f>
        <v>46292</v>
      </c>
      <c r="C11" s="60">
        <v>46293</v>
      </c>
      <c r="D11" s="60">
        <v>46294</v>
      </c>
      <c r="E11" s="60">
        <v>46295</v>
      </c>
      <c r="F11" s="60">
        <v>46296</v>
      </c>
      <c r="G11" s="60">
        <v>46297</v>
      </c>
      <c r="H11" s="60">
        <v>46298</v>
      </c>
    </row>
    <row r="12" spans="2:8" ht="57.95" customHeight="1">
      <c r="B12" s="74"/>
      <c r="C12" s="155" t="s">
        <v>90</v>
      </c>
      <c r="D12" s="92"/>
      <c r="E12" s="60"/>
      <c r="F12" s="60"/>
      <c r="G12" s="60"/>
      <c r="H12" s="60"/>
    </row>
    <row r="13" spans="2:8" ht="19.5" customHeight="1">
      <c r="B13" s="61">
        <f t="array" ref="B13:C13">DaysAndWeeks+DATE(CalendarYear,9,1)-WEEKDAY(DATE(CalendarYear,9,1),(週の開始日="月曜日")+1)+36</f>
        <v>46299</v>
      </c>
      <c r="C13" s="61">
        <v>46300</v>
      </c>
      <c r="D13" s="189" t="s">
        <v>13</v>
      </c>
      <c r="E13" s="190"/>
      <c r="F13" s="190"/>
      <c r="G13" s="190"/>
      <c r="H13" s="191"/>
    </row>
    <row r="14" spans="2:8" ht="57.95" customHeight="1">
      <c r="B14" s="61"/>
      <c r="C14" s="61"/>
      <c r="D14" s="192"/>
      <c r="E14" s="193"/>
      <c r="F14" s="193"/>
      <c r="G14" s="193"/>
      <c r="H14" s="194"/>
    </row>
  </sheetData>
  <mergeCells count="1">
    <mergeCell ref="D13:H14"/>
  </mergeCells>
  <phoneticPr fontId="33"/>
  <conditionalFormatting sqref="B13:D13">
    <cfRule type="expression" dxfId="11" priority="1">
      <formula>AND(DAY(B13)&gt;=1,DAY(B13)&lt;=15)</formula>
    </cfRule>
  </conditionalFormatting>
  <conditionalFormatting sqref="B3:G3">
    <cfRule type="expression" dxfId="10" priority="3">
      <formula>DAY(B3)&gt;8</formula>
    </cfRule>
  </conditionalFormatting>
  <conditionalFormatting sqref="B11:H11">
    <cfRule type="expression" dxfId="9" priority="4">
      <formula>AND(DAY(B11)&gt;=1,DAY(B11)&lt;=15)</formula>
    </cfRule>
  </conditionalFormatting>
  <dataValidations count="8">
    <dataValidation allowBlank="1" showInputMessage="1" showErrorMessage="1" prompt="曜日は自動的に決定されます" sqref="C2:H2" xr:uid="{00000000-0002-0000-08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8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8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800-000003000000}"/>
    <dataValidation allowBlank="1" showInputMessage="1" showErrorMessage="1" prompt="9 月の月間カレンダー" sqref="A1" xr:uid="{00000000-0002-0000-0800-000005000000}"/>
    <dataValidation allowBlank="1" showInputMessage="1" showErrorMessage="1" prompt="右側のセルにメモを入力します" sqref="D13" xr:uid="{00000000-0002-0000-0800-000006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8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4435369A-E4BA-4CCE-AFA8-841FBD5E4294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8A8BCD-244E-41CF-AC5A-813C9AEC7F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90E721-6104-41D1-93BF-62E14EE01C6F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3.xml><?xml version="1.0" encoding="utf-8"?>
<ds:datastoreItem xmlns:ds="http://schemas.openxmlformats.org/officeDocument/2006/customXml" ds:itemID="{5DA10363-92EC-4580-AE8C-D8F6C7EC38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TM11907363</Templat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28</vt:i4>
      </vt:variant>
    </vt:vector>
  </HeadingPairs>
  <TitlesOfParts>
    <vt:vector size="41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Sheet1</vt:lpstr>
      <vt:lpstr>'3月'!_Hlk127347350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'1月'!Print_Area</vt:lpstr>
      <vt:lpstr>週の開始日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2020-07-08T21:12:30Z</dcterms:created>
  <dcterms:modified xsi:type="dcterms:W3CDTF">2026-06-03T00:22:26Z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